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Работни папки\01 Показатели\"/>
    </mc:Choice>
  </mc:AlternateContent>
  <workbookProtection workbookAlgorithmName="SHA-512" workbookHashValue="dHbcUUod9dF6cI0o9ctQiOEw7okJ5Y3zxuyazxsvkCK8OOMd5nGD6rkV1oflEbFnLNkq9FUR3PD3mz/qdbo7cA==" workbookSaltValue="NKRHXvrFVZ5DJeS2g+eE8g==" workbookSpinCount="100000" lockStructure="1"/>
  <bookViews>
    <workbookView xWindow="0" yWindow="0" windowWidth="28800" windowHeight="12000"/>
  </bookViews>
  <sheets>
    <sheet name="държавни ЛЗПБ Q3" sheetId="1" r:id="rId1"/>
    <sheet name="общински ЛЗПБ Q3" sheetId="4" r:id="rId2"/>
    <sheet name="НЗОК Q3" sheetId="5" r:id="rId3"/>
  </sheets>
  <definedNames>
    <definedName name="_xlnm._FilterDatabase" localSheetId="0" hidden="1">'държавни ЛЗПБ Q3'!$A$2:$CF$68</definedName>
    <definedName name="_xlnm._FilterDatabase" localSheetId="2" hidden="1">'НЗОК Q3'!$A$6:$AG$6</definedName>
    <definedName name="_xlnm._FilterDatabase" localSheetId="1">'общински ЛЗПБ Q3'!$A$1:$CC$124</definedName>
    <definedName name="_xlnm.Print_Area" localSheetId="0">'държавни ЛЗПБ Q3'!$A$1:$CB$68</definedName>
    <definedName name="_xlnm.Print_Area" localSheetId="2">'НЗОК Q3'!$A$1:$W$384</definedName>
    <definedName name="_xlnm.Print_Area" localSheetId="1">'общински ЛЗПБ Q3'!$A$1:$CC$124</definedName>
    <definedName name="_xlnm.Print_Titles" localSheetId="2">'НЗОК Q3'!$3:$6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6" i="1" l="1"/>
  <c r="AU6" i="1" s="1"/>
  <c r="AT5" i="1"/>
  <c r="AS5" i="1"/>
  <c r="AU5" i="1" s="1"/>
  <c r="AS4" i="1"/>
  <c r="AU4" i="1" s="1"/>
  <c r="AS3" i="1"/>
  <c r="AT3" i="1" s="1"/>
  <c r="AM5" i="1"/>
  <c r="AN5" i="1" s="1"/>
  <c r="AN4" i="1"/>
  <c r="AM4" i="1"/>
  <c r="AO4" i="1" s="1"/>
  <c r="AM3" i="1"/>
  <c r="AO3" i="1" s="1"/>
  <c r="O6" i="1"/>
  <c r="N6" i="1"/>
  <c r="P6" i="1" s="1"/>
  <c r="P5" i="1"/>
  <c r="N5" i="1"/>
  <c r="O5" i="1" s="1"/>
  <c r="N4" i="1"/>
  <c r="P4" i="1" s="1"/>
  <c r="N3" i="1"/>
  <c r="P3" i="1" s="1"/>
  <c r="AU3" i="1" l="1"/>
  <c r="AT6" i="1"/>
  <c r="AT4" i="1"/>
  <c r="AO5" i="1"/>
  <c r="AN3" i="1"/>
  <c r="O4" i="1"/>
  <c r="O3" i="1"/>
  <c r="AJ3" i="4"/>
  <c r="AK3" i="4"/>
  <c r="AE3" i="4"/>
  <c r="AF3" i="4"/>
  <c r="BQ3" i="4"/>
  <c r="BP3" i="4"/>
  <c r="BO3" i="4"/>
  <c r="BN3" i="4"/>
  <c r="BM3" i="4"/>
  <c r="BL3" i="4"/>
  <c r="BB3" i="4"/>
  <c r="BA3" i="4"/>
  <c r="AZ3" i="4"/>
  <c r="AY3" i="4"/>
  <c r="AX3" i="4"/>
  <c r="AW3" i="4"/>
  <c r="AI3" i="4"/>
  <c r="AD3" i="4"/>
  <c r="Z3" i="4"/>
  <c r="Y3" i="4"/>
  <c r="X3" i="4"/>
  <c r="T3" i="4"/>
  <c r="S3" i="4"/>
  <c r="R3" i="4"/>
  <c r="N3" i="4"/>
  <c r="M3" i="4"/>
  <c r="L3" i="4"/>
  <c r="H3" i="4"/>
  <c r="AA3" i="4" s="1"/>
  <c r="AC3" i="4" s="1"/>
  <c r="G3" i="4"/>
  <c r="F3" i="4"/>
  <c r="E3" i="4"/>
  <c r="D3" i="4"/>
  <c r="BF3" i="4" l="1"/>
  <c r="BG3" i="4" s="1"/>
  <c r="BH3" i="4"/>
  <c r="U3" i="4"/>
  <c r="W3" i="4" s="1"/>
  <c r="BU3" i="4"/>
  <c r="BR3" i="4"/>
  <c r="O3" i="4"/>
  <c r="Q3" i="4" s="1"/>
  <c r="I3" i="4"/>
  <c r="K3" i="4" s="1"/>
  <c r="BX3" i="4"/>
  <c r="CA3" i="4"/>
  <c r="AB3" i="4"/>
  <c r="V3" i="4" l="1"/>
  <c r="BZ3" i="4"/>
  <c r="BY3" i="4"/>
  <c r="BW3" i="4"/>
  <c r="BV3" i="4"/>
  <c r="P3" i="4"/>
  <c r="CB3" i="4"/>
  <c r="CC3" i="4"/>
  <c r="BT3" i="4"/>
  <c r="BS3" i="4"/>
  <c r="BE3" i="4"/>
  <c r="BI3" i="4" s="1"/>
  <c r="BD3" i="4"/>
  <c r="BC3" i="4"/>
  <c r="BK3" i="4" l="1"/>
  <c r="BJ3" i="4"/>
  <c r="AT3" i="4"/>
  <c r="AV3" i="4" s="1"/>
  <c r="AQ3" i="4"/>
  <c r="AN3" i="4"/>
  <c r="AP3" i="4" s="1"/>
  <c r="C3" i="4"/>
  <c r="J3" i="4" s="1"/>
  <c r="AR3" i="4" l="1"/>
  <c r="AS3" i="4"/>
  <c r="AO3" i="4"/>
  <c r="AU3" i="4"/>
  <c r="W384" i="5" l="1"/>
  <c r="V384" i="5"/>
  <c r="U384" i="5"/>
  <c r="T384" i="5"/>
  <c r="S384" i="5"/>
  <c r="R384" i="5"/>
  <c r="Q384" i="5"/>
  <c r="P384" i="5"/>
  <c r="W383" i="5"/>
  <c r="V383" i="5"/>
  <c r="U383" i="5"/>
  <c r="T383" i="5"/>
  <c r="S383" i="5"/>
  <c r="R383" i="5"/>
  <c r="Q383" i="5"/>
  <c r="P383" i="5"/>
  <c r="W382" i="5"/>
  <c r="V382" i="5"/>
  <c r="U382" i="5"/>
  <c r="T382" i="5"/>
  <c r="S382" i="5"/>
  <c r="R382" i="5"/>
  <c r="Q382" i="5"/>
  <c r="P382" i="5"/>
  <c r="W381" i="5"/>
  <c r="V381" i="5"/>
  <c r="U381" i="5"/>
  <c r="T381" i="5"/>
  <c r="S381" i="5"/>
  <c r="R381" i="5"/>
  <c r="Q381" i="5"/>
  <c r="P381" i="5"/>
  <c r="W380" i="5"/>
  <c r="V380" i="5"/>
  <c r="U380" i="5"/>
  <c r="T380" i="5"/>
  <c r="S380" i="5"/>
  <c r="R380" i="5"/>
  <c r="Q380" i="5"/>
  <c r="P380" i="5"/>
  <c r="W379" i="5"/>
  <c r="V379" i="5"/>
  <c r="U379" i="5"/>
  <c r="T379" i="5"/>
  <c r="S379" i="5"/>
  <c r="R379" i="5"/>
  <c r="Q379" i="5"/>
  <c r="P379" i="5"/>
  <c r="W378" i="5"/>
  <c r="V378" i="5"/>
  <c r="U378" i="5"/>
  <c r="T378" i="5"/>
  <c r="S378" i="5"/>
  <c r="R378" i="5"/>
  <c r="Q378" i="5"/>
  <c r="P378" i="5"/>
  <c r="W377" i="5"/>
  <c r="V377" i="5"/>
  <c r="U377" i="5"/>
  <c r="T377" i="5"/>
  <c r="S377" i="5"/>
  <c r="R377" i="5"/>
  <c r="Q377" i="5"/>
  <c r="P377" i="5"/>
  <c r="W376" i="5"/>
  <c r="V376" i="5"/>
  <c r="U376" i="5"/>
  <c r="T376" i="5"/>
  <c r="S376" i="5"/>
  <c r="R376" i="5"/>
  <c r="Q376" i="5"/>
  <c r="P376" i="5"/>
  <c r="W375" i="5"/>
  <c r="V375" i="5"/>
  <c r="U375" i="5"/>
  <c r="T375" i="5"/>
  <c r="S375" i="5"/>
  <c r="R375" i="5"/>
  <c r="Q375" i="5"/>
  <c r="P375" i="5"/>
  <c r="W374" i="5"/>
  <c r="V374" i="5"/>
  <c r="U374" i="5"/>
  <c r="T374" i="5"/>
  <c r="S374" i="5"/>
  <c r="R374" i="5"/>
  <c r="Q374" i="5"/>
  <c r="P374" i="5"/>
  <c r="W373" i="5"/>
  <c r="V373" i="5"/>
  <c r="U373" i="5"/>
  <c r="T373" i="5"/>
  <c r="S373" i="5"/>
  <c r="R373" i="5"/>
  <c r="Q373" i="5"/>
  <c r="P373" i="5"/>
  <c r="W372" i="5"/>
  <c r="V372" i="5"/>
  <c r="U372" i="5"/>
  <c r="T372" i="5"/>
  <c r="S372" i="5"/>
  <c r="R372" i="5"/>
  <c r="Q372" i="5"/>
  <c r="P372" i="5"/>
  <c r="W371" i="5"/>
  <c r="V371" i="5"/>
  <c r="U371" i="5"/>
  <c r="T371" i="5"/>
  <c r="S371" i="5"/>
  <c r="R371" i="5"/>
  <c r="Q371" i="5"/>
  <c r="P371" i="5"/>
  <c r="W370" i="5"/>
  <c r="V370" i="5"/>
  <c r="U370" i="5"/>
  <c r="T370" i="5"/>
  <c r="S370" i="5"/>
  <c r="R370" i="5"/>
  <c r="Q370" i="5"/>
  <c r="P370" i="5"/>
  <c r="W369" i="5"/>
  <c r="V369" i="5"/>
  <c r="U369" i="5"/>
  <c r="T369" i="5"/>
  <c r="S369" i="5"/>
  <c r="R369" i="5"/>
  <c r="Q369" i="5"/>
  <c r="P369" i="5"/>
  <c r="W368" i="5"/>
  <c r="V368" i="5"/>
  <c r="U368" i="5"/>
  <c r="T368" i="5"/>
  <c r="S368" i="5"/>
  <c r="R368" i="5"/>
  <c r="Q368" i="5"/>
  <c r="P368" i="5"/>
  <c r="W367" i="5"/>
  <c r="V367" i="5"/>
  <c r="U367" i="5"/>
  <c r="T367" i="5"/>
  <c r="S367" i="5"/>
  <c r="R367" i="5"/>
  <c r="Q367" i="5"/>
  <c r="P367" i="5"/>
  <c r="W366" i="5"/>
  <c r="V366" i="5"/>
  <c r="U366" i="5"/>
  <c r="T366" i="5"/>
  <c r="S366" i="5"/>
  <c r="R366" i="5"/>
  <c r="Q366" i="5"/>
  <c r="P366" i="5"/>
  <c r="W365" i="5"/>
  <c r="V365" i="5"/>
  <c r="U365" i="5"/>
  <c r="T365" i="5"/>
  <c r="S365" i="5"/>
  <c r="R365" i="5"/>
  <c r="Q365" i="5"/>
  <c r="P365" i="5"/>
  <c r="W364" i="5"/>
  <c r="V364" i="5"/>
  <c r="U364" i="5"/>
  <c r="T364" i="5"/>
  <c r="S364" i="5"/>
  <c r="R364" i="5"/>
  <c r="Q364" i="5"/>
  <c r="P364" i="5"/>
  <c r="W363" i="5"/>
  <c r="V363" i="5"/>
  <c r="U363" i="5"/>
  <c r="T363" i="5"/>
  <c r="S363" i="5"/>
  <c r="R363" i="5"/>
  <c r="Q363" i="5"/>
  <c r="P363" i="5"/>
  <c r="W362" i="5"/>
  <c r="V362" i="5"/>
  <c r="U362" i="5"/>
  <c r="T362" i="5"/>
  <c r="S362" i="5"/>
  <c r="R362" i="5"/>
  <c r="Q362" i="5"/>
  <c r="P362" i="5"/>
  <c r="W361" i="5"/>
  <c r="V361" i="5"/>
  <c r="U361" i="5"/>
  <c r="T361" i="5"/>
  <c r="S361" i="5"/>
  <c r="R361" i="5"/>
  <c r="Q361" i="5"/>
  <c r="P361" i="5"/>
  <c r="W360" i="5"/>
  <c r="V360" i="5"/>
  <c r="U360" i="5"/>
  <c r="T360" i="5"/>
  <c r="S360" i="5"/>
  <c r="R360" i="5"/>
  <c r="Q360" i="5"/>
  <c r="P360" i="5"/>
  <c r="W359" i="5"/>
  <c r="V359" i="5"/>
  <c r="U359" i="5"/>
  <c r="T359" i="5"/>
  <c r="S359" i="5"/>
  <c r="R359" i="5"/>
  <c r="Q359" i="5"/>
  <c r="P359" i="5"/>
  <c r="W358" i="5"/>
  <c r="V358" i="5"/>
  <c r="U358" i="5"/>
  <c r="T358" i="5"/>
  <c r="S358" i="5"/>
  <c r="R358" i="5"/>
  <c r="Q358" i="5"/>
  <c r="P358" i="5"/>
  <c r="W357" i="5"/>
  <c r="V357" i="5"/>
  <c r="U357" i="5"/>
  <c r="T357" i="5"/>
  <c r="S357" i="5"/>
  <c r="R357" i="5"/>
  <c r="Q357" i="5"/>
  <c r="P357" i="5"/>
  <c r="W356" i="5"/>
  <c r="V356" i="5"/>
  <c r="U356" i="5"/>
  <c r="T356" i="5"/>
  <c r="S356" i="5"/>
  <c r="R356" i="5"/>
  <c r="Q356" i="5"/>
  <c r="P356" i="5"/>
  <c r="W355" i="5"/>
  <c r="V355" i="5"/>
  <c r="U355" i="5"/>
  <c r="T355" i="5"/>
  <c r="S355" i="5"/>
  <c r="R355" i="5"/>
  <c r="Q355" i="5"/>
  <c r="P355" i="5"/>
  <c r="W354" i="5"/>
  <c r="V354" i="5"/>
  <c r="U354" i="5"/>
  <c r="T354" i="5"/>
  <c r="S354" i="5"/>
  <c r="R354" i="5"/>
  <c r="Q354" i="5"/>
  <c r="P354" i="5"/>
  <c r="W353" i="5"/>
  <c r="V353" i="5"/>
  <c r="U353" i="5"/>
  <c r="T353" i="5"/>
  <c r="S353" i="5"/>
  <c r="R353" i="5"/>
  <c r="Q353" i="5"/>
  <c r="P353" i="5"/>
  <c r="W352" i="5"/>
  <c r="V352" i="5"/>
  <c r="U352" i="5"/>
  <c r="T352" i="5"/>
  <c r="S352" i="5"/>
  <c r="R352" i="5"/>
  <c r="Q352" i="5"/>
  <c r="P352" i="5"/>
  <c r="W351" i="5"/>
  <c r="V351" i="5"/>
  <c r="U351" i="5"/>
  <c r="T351" i="5"/>
  <c r="S351" i="5"/>
  <c r="R351" i="5"/>
  <c r="Q351" i="5"/>
  <c r="P351" i="5"/>
  <c r="W350" i="5"/>
  <c r="V350" i="5"/>
  <c r="U350" i="5"/>
  <c r="T350" i="5"/>
  <c r="S350" i="5"/>
  <c r="R350" i="5"/>
  <c r="Q350" i="5"/>
  <c r="P350" i="5"/>
  <c r="W349" i="5"/>
  <c r="V349" i="5"/>
  <c r="U349" i="5"/>
  <c r="T349" i="5"/>
  <c r="S349" i="5"/>
  <c r="R349" i="5"/>
  <c r="Q349" i="5"/>
  <c r="P349" i="5"/>
  <c r="W348" i="5"/>
  <c r="V348" i="5"/>
  <c r="U348" i="5"/>
  <c r="T348" i="5"/>
  <c r="S348" i="5"/>
  <c r="R348" i="5"/>
  <c r="Q348" i="5"/>
  <c r="P348" i="5"/>
  <c r="W347" i="5"/>
  <c r="V347" i="5"/>
  <c r="U347" i="5"/>
  <c r="T347" i="5"/>
  <c r="S347" i="5"/>
  <c r="R347" i="5"/>
  <c r="Q347" i="5"/>
  <c r="P347" i="5"/>
  <c r="W346" i="5"/>
  <c r="V346" i="5"/>
  <c r="U346" i="5"/>
  <c r="T346" i="5"/>
  <c r="S346" i="5"/>
  <c r="R346" i="5"/>
  <c r="Q346" i="5"/>
  <c r="P346" i="5"/>
  <c r="W345" i="5"/>
  <c r="V345" i="5"/>
  <c r="U345" i="5"/>
  <c r="T345" i="5"/>
  <c r="S345" i="5"/>
  <c r="R345" i="5"/>
  <c r="Q345" i="5"/>
  <c r="P345" i="5"/>
  <c r="W344" i="5"/>
  <c r="V344" i="5"/>
  <c r="U344" i="5"/>
  <c r="T344" i="5"/>
  <c r="S344" i="5"/>
  <c r="R344" i="5"/>
  <c r="Q344" i="5"/>
  <c r="P344" i="5"/>
  <c r="W343" i="5"/>
  <c r="V343" i="5"/>
  <c r="U343" i="5"/>
  <c r="T343" i="5"/>
  <c r="S343" i="5"/>
  <c r="R343" i="5"/>
  <c r="Q343" i="5"/>
  <c r="P343" i="5"/>
  <c r="W342" i="5"/>
  <c r="V342" i="5"/>
  <c r="U342" i="5"/>
  <c r="T342" i="5"/>
  <c r="S342" i="5"/>
  <c r="R342" i="5"/>
  <c r="Q342" i="5"/>
  <c r="P342" i="5"/>
  <c r="W341" i="5"/>
  <c r="V341" i="5"/>
  <c r="U341" i="5"/>
  <c r="T341" i="5"/>
  <c r="S341" i="5"/>
  <c r="R341" i="5"/>
  <c r="Q341" i="5"/>
  <c r="P341" i="5"/>
  <c r="W340" i="5"/>
  <c r="V340" i="5"/>
  <c r="U340" i="5"/>
  <c r="T340" i="5"/>
  <c r="S340" i="5"/>
  <c r="R340" i="5"/>
  <c r="Q340" i="5"/>
  <c r="P340" i="5"/>
  <c r="W339" i="5"/>
  <c r="V339" i="5"/>
  <c r="U339" i="5"/>
  <c r="T339" i="5"/>
  <c r="S339" i="5"/>
  <c r="R339" i="5"/>
  <c r="Q339" i="5"/>
  <c r="P339" i="5"/>
  <c r="W338" i="5"/>
  <c r="V338" i="5"/>
  <c r="U338" i="5"/>
  <c r="T338" i="5"/>
  <c r="S338" i="5"/>
  <c r="R338" i="5"/>
  <c r="Q338" i="5"/>
  <c r="P338" i="5"/>
  <c r="W337" i="5"/>
  <c r="V337" i="5"/>
  <c r="U337" i="5"/>
  <c r="T337" i="5"/>
  <c r="S337" i="5"/>
  <c r="R337" i="5"/>
  <c r="Q337" i="5"/>
  <c r="P337" i="5"/>
  <c r="W336" i="5"/>
  <c r="V336" i="5"/>
  <c r="U336" i="5"/>
  <c r="T336" i="5"/>
  <c r="S336" i="5"/>
  <c r="R336" i="5"/>
  <c r="Q336" i="5"/>
  <c r="P336" i="5"/>
  <c r="W335" i="5"/>
  <c r="V335" i="5"/>
  <c r="U335" i="5"/>
  <c r="T335" i="5"/>
  <c r="S335" i="5"/>
  <c r="R335" i="5"/>
  <c r="Q335" i="5"/>
  <c r="P335" i="5"/>
  <c r="W334" i="5"/>
  <c r="V334" i="5"/>
  <c r="U334" i="5"/>
  <c r="T334" i="5"/>
  <c r="S334" i="5"/>
  <c r="R334" i="5"/>
  <c r="Q334" i="5"/>
  <c r="P334" i="5"/>
  <c r="W333" i="5"/>
  <c r="V333" i="5"/>
  <c r="U333" i="5"/>
  <c r="T333" i="5"/>
  <c r="S333" i="5"/>
  <c r="R333" i="5"/>
  <c r="Q333" i="5"/>
  <c r="P333" i="5"/>
  <c r="W332" i="5"/>
  <c r="V332" i="5"/>
  <c r="U332" i="5"/>
  <c r="T332" i="5"/>
  <c r="S332" i="5"/>
  <c r="R332" i="5"/>
  <c r="Q332" i="5"/>
  <c r="P332" i="5"/>
  <c r="W331" i="5"/>
  <c r="V331" i="5"/>
  <c r="U331" i="5"/>
  <c r="T331" i="5"/>
  <c r="S331" i="5"/>
  <c r="R331" i="5"/>
  <c r="Q331" i="5"/>
  <c r="P331" i="5"/>
  <c r="W330" i="5"/>
  <c r="V330" i="5"/>
  <c r="U330" i="5"/>
  <c r="T330" i="5"/>
  <c r="S330" i="5"/>
  <c r="R330" i="5"/>
  <c r="Q330" i="5"/>
  <c r="P330" i="5"/>
  <c r="W329" i="5"/>
  <c r="V329" i="5"/>
  <c r="U329" i="5"/>
  <c r="T329" i="5"/>
  <c r="S329" i="5"/>
  <c r="R329" i="5"/>
  <c r="Q329" i="5"/>
  <c r="P329" i="5"/>
  <c r="W328" i="5"/>
  <c r="V328" i="5"/>
  <c r="U328" i="5"/>
  <c r="T328" i="5"/>
  <c r="S328" i="5"/>
  <c r="R328" i="5"/>
  <c r="Q328" i="5"/>
  <c r="P328" i="5"/>
  <c r="W327" i="5"/>
  <c r="V327" i="5"/>
  <c r="U327" i="5"/>
  <c r="T327" i="5"/>
  <c r="S327" i="5"/>
  <c r="R327" i="5"/>
  <c r="Q327" i="5"/>
  <c r="P327" i="5"/>
  <c r="W326" i="5"/>
  <c r="V326" i="5"/>
  <c r="U326" i="5"/>
  <c r="T326" i="5"/>
  <c r="S326" i="5"/>
  <c r="R326" i="5"/>
  <c r="Q326" i="5"/>
  <c r="P326" i="5"/>
  <c r="W325" i="5"/>
  <c r="V325" i="5"/>
  <c r="U325" i="5"/>
  <c r="T325" i="5"/>
  <c r="S325" i="5"/>
  <c r="R325" i="5"/>
  <c r="Q325" i="5"/>
  <c r="P325" i="5"/>
  <c r="W324" i="5"/>
  <c r="V324" i="5"/>
  <c r="U324" i="5"/>
  <c r="T324" i="5"/>
  <c r="S324" i="5"/>
  <c r="R324" i="5"/>
  <c r="Q324" i="5"/>
  <c r="P324" i="5"/>
  <c r="W323" i="5"/>
  <c r="V323" i="5"/>
  <c r="U323" i="5"/>
  <c r="T323" i="5"/>
  <c r="S323" i="5"/>
  <c r="R323" i="5"/>
  <c r="Q323" i="5"/>
  <c r="P323" i="5"/>
  <c r="W322" i="5"/>
  <c r="V322" i="5"/>
  <c r="U322" i="5"/>
  <c r="T322" i="5"/>
  <c r="S322" i="5"/>
  <c r="R322" i="5"/>
  <c r="Q322" i="5"/>
  <c r="P322" i="5"/>
  <c r="W321" i="5"/>
  <c r="V321" i="5"/>
  <c r="U321" i="5"/>
  <c r="T321" i="5"/>
  <c r="S321" i="5"/>
  <c r="R321" i="5"/>
  <c r="Q321" i="5"/>
  <c r="P321" i="5"/>
  <c r="W320" i="5"/>
  <c r="V320" i="5"/>
  <c r="U320" i="5"/>
  <c r="T320" i="5"/>
  <c r="S320" i="5"/>
  <c r="R320" i="5"/>
  <c r="Q320" i="5"/>
  <c r="P320" i="5"/>
  <c r="W319" i="5"/>
  <c r="V319" i="5"/>
  <c r="U319" i="5"/>
  <c r="T319" i="5"/>
  <c r="S319" i="5"/>
  <c r="R319" i="5"/>
  <c r="Q319" i="5"/>
  <c r="P319" i="5"/>
  <c r="W318" i="5"/>
  <c r="V318" i="5"/>
  <c r="U318" i="5"/>
  <c r="T318" i="5"/>
  <c r="S318" i="5"/>
  <c r="R318" i="5"/>
  <c r="Q318" i="5"/>
  <c r="P318" i="5"/>
  <c r="W317" i="5"/>
  <c r="V317" i="5"/>
  <c r="U317" i="5"/>
  <c r="T317" i="5"/>
  <c r="S317" i="5"/>
  <c r="R317" i="5"/>
  <c r="Q317" i="5"/>
  <c r="P317" i="5"/>
  <c r="W316" i="5"/>
  <c r="V316" i="5"/>
  <c r="U316" i="5"/>
  <c r="T316" i="5"/>
  <c r="S316" i="5"/>
  <c r="R316" i="5"/>
  <c r="Q316" i="5"/>
  <c r="P316" i="5"/>
  <c r="W315" i="5"/>
  <c r="V315" i="5"/>
  <c r="U315" i="5"/>
  <c r="T315" i="5"/>
  <c r="S315" i="5"/>
  <c r="R315" i="5"/>
  <c r="Q315" i="5"/>
  <c r="P315" i="5"/>
  <c r="W314" i="5"/>
  <c r="V314" i="5"/>
  <c r="U314" i="5"/>
  <c r="T314" i="5"/>
  <c r="S314" i="5"/>
  <c r="R314" i="5"/>
  <c r="Q314" i="5"/>
  <c r="P314" i="5"/>
  <c r="W313" i="5"/>
  <c r="V313" i="5"/>
  <c r="U313" i="5"/>
  <c r="T313" i="5"/>
  <c r="S313" i="5"/>
  <c r="R313" i="5"/>
  <c r="Q313" i="5"/>
  <c r="P313" i="5"/>
  <c r="W312" i="5"/>
  <c r="V312" i="5"/>
  <c r="U312" i="5"/>
  <c r="T312" i="5"/>
  <c r="S312" i="5"/>
  <c r="R312" i="5"/>
  <c r="Q312" i="5"/>
  <c r="P312" i="5"/>
  <c r="W311" i="5"/>
  <c r="V311" i="5"/>
  <c r="U311" i="5"/>
  <c r="T311" i="5"/>
  <c r="S311" i="5"/>
  <c r="R311" i="5"/>
  <c r="Q311" i="5"/>
  <c r="P311" i="5"/>
  <c r="W310" i="5"/>
  <c r="V310" i="5"/>
  <c r="U310" i="5"/>
  <c r="T310" i="5"/>
  <c r="S310" i="5"/>
  <c r="R310" i="5"/>
  <c r="Q310" i="5"/>
  <c r="P310" i="5"/>
  <c r="W309" i="5"/>
  <c r="V309" i="5"/>
  <c r="U309" i="5"/>
  <c r="T309" i="5"/>
  <c r="S309" i="5"/>
  <c r="R309" i="5"/>
  <c r="Q309" i="5"/>
  <c r="P309" i="5"/>
  <c r="W308" i="5"/>
  <c r="V308" i="5"/>
  <c r="U308" i="5"/>
  <c r="T308" i="5"/>
  <c r="S308" i="5"/>
  <c r="R308" i="5"/>
  <c r="Q308" i="5"/>
  <c r="P308" i="5"/>
  <c r="W307" i="5"/>
  <c r="V307" i="5"/>
  <c r="U307" i="5"/>
  <c r="T307" i="5"/>
  <c r="S307" i="5"/>
  <c r="R307" i="5"/>
  <c r="Q307" i="5"/>
  <c r="P307" i="5"/>
  <c r="W306" i="5"/>
  <c r="V306" i="5"/>
  <c r="U306" i="5"/>
  <c r="T306" i="5"/>
  <c r="S306" i="5"/>
  <c r="R306" i="5"/>
  <c r="Q306" i="5"/>
  <c r="P306" i="5"/>
  <c r="W305" i="5"/>
  <c r="V305" i="5"/>
  <c r="U305" i="5"/>
  <c r="T305" i="5"/>
  <c r="S305" i="5"/>
  <c r="R305" i="5"/>
  <c r="Q305" i="5"/>
  <c r="P305" i="5"/>
  <c r="W304" i="5"/>
  <c r="V304" i="5"/>
  <c r="U304" i="5"/>
  <c r="T304" i="5"/>
  <c r="S304" i="5"/>
  <c r="R304" i="5"/>
  <c r="Q304" i="5"/>
  <c r="P304" i="5"/>
  <c r="W303" i="5"/>
  <c r="V303" i="5"/>
  <c r="U303" i="5"/>
  <c r="T303" i="5"/>
  <c r="S303" i="5"/>
  <c r="R303" i="5"/>
  <c r="Q303" i="5"/>
  <c r="P303" i="5"/>
  <c r="W302" i="5"/>
  <c r="V302" i="5"/>
  <c r="U302" i="5"/>
  <c r="T302" i="5"/>
  <c r="S302" i="5"/>
  <c r="R302" i="5"/>
  <c r="Q302" i="5"/>
  <c r="P302" i="5"/>
  <c r="W301" i="5"/>
  <c r="V301" i="5"/>
  <c r="U301" i="5"/>
  <c r="T301" i="5"/>
  <c r="S301" i="5"/>
  <c r="R301" i="5"/>
  <c r="Q301" i="5"/>
  <c r="P301" i="5"/>
  <c r="W300" i="5"/>
  <c r="V300" i="5"/>
  <c r="U300" i="5"/>
  <c r="T300" i="5"/>
  <c r="S300" i="5"/>
  <c r="R300" i="5"/>
  <c r="Q300" i="5"/>
  <c r="P300" i="5"/>
  <c r="W299" i="5"/>
  <c r="V299" i="5"/>
  <c r="U299" i="5"/>
  <c r="T299" i="5"/>
  <c r="S299" i="5"/>
  <c r="R299" i="5"/>
  <c r="Q299" i="5"/>
  <c r="P299" i="5"/>
  <c r="W298" i="5"/>
  <c r="V298" i="5"/>
  <c r="U298" i="5"/>
  <c r="T298" i="5"/>
  <c r="S298" i="5"/>
  <c r="R298" i="5"/>
  <c r="Q298" i="5"/>
  <c r="P298" i="5"/>
  <c r="W297" i="5"/>
  <c r="V297" i="5"/>
  <c r="U297" i="5"/>
  <c r="T297" i="5"/>
  <c r="S297" i="5"/>
  <c r="R297" i="5"/>
  <c r="Q297" i="5"/>
  <c r="P297" i="5"/>
  <c r="W296" i="5"/>
  <c r="V296" i="5"/>
  <c r="U296" i="5"/>
  <c r="T296" i="5"/>
  <c r="S296" i="5"/>
  <c r="R296" i="5"/>
  <c r="Q296" i="5"/>
  <c r="P296" i="5"/>
  <c r="W295" i="5"/>
  <c r="V295" i="5"/>
  <c r="U295" i="5"/>
  <c r="T295" i="5"/>
  <c r="S295" i="5"/>
  <c r="R295" i="5"/>
  <c r="Q295" i="5"/>
  <c r="P295" i="5"/>
  <c r="W294" i="5"/>
  <c r="V294" i="5"/>
  <c r="U294" i="5"/>
  <c r="T294" i="5"/>
  <c r="S294" i="5"/>
  <c r="R294" i="5"/>
  <c r="Q294" i="5"/>
  <c r="P294" i="5"/>
  <c r="W293" i="5"/>
  <c r="V293" i="5"/>
  <c r="U293" i="5"/>
  <c r="T293" i="5"/>
  <c r="S293" i="5"/>
  <c r="R293" i="5"/>
  <c r="Q293" i="5"/>
  <c r="P293" i="5"/>
  <c r="W292" i="5"/>
  <c r="V292" i="5"/>
  <c r="U292" i="5"/>
  <c r="T292" i="5"/>
  <c r="S292" i="5"/>
  <c r="R292" i="5"/>
  <c r="Q292" i="5"/>
  <c r="P292" i="5"/>
  <c r="W291" i="5"/>
  <c r="V291" i="5"/>
  <c r="U291" i="5"/>
  <c r="T291" i="5"/>
  <c r="S291" i="5"/>
  <c r="R291" i="5"/>
  <c r="Q291" i="5"/>
  <c r="P291" i="5"/>
  <c r="W290" i="5"/>
  <c r="V290" i="5"/>
  <c r="U290" i="5"/>
  <c r="T290" i="5"/>
  <c r="S290" i="5"/>
  <c r="R290" i="5"/>
  <c r="Q290" i="5"/>
  <c r="P290" i="5"/>
  <c r="W289" i="5"/>
  <c r="V289" i="5"/>
  <c r="U289" i="5"/>
  <c r="T289" i="5"/>
  <c r="S289" i="5"/>
  <c r="R289" i="5"/>
  <c r="Q289" i="5"/>
  <c r="P289" i="5"/>
  <c r="W288" i="5"/>
  <c r="V288" i="5"/>
  <c r="U288" i="5"/>
  <c r="T288" i="5"/>
  <c r="S288" i="5"/>
  <c r="R288" i="5"/>
  <c r="Q288" i="5"/>
  <c r="P288" i="5"/>
  <c r="W287" i="5"/>
  <c r="V287" i="5"/>
  <c r="U287" i="5"/>
  <c r="T287" i="5"/>
  <c r="S287" i="5"/>
  <c r="R287" i="5"/>
  <c r="Q287" i="5"/>
  <c r="P287" i="5"/>
  <c r="W286" i="5"/>
  <c r="V286" i="5"/>
  <c r="U286" i="5"/>
  <c r="T286" i="5"/>
  <c r="S286" i="5"/>
  <c r="R286" i="5"/>
  <c r="Q286" i="5"/>
  <c r="P286" i="5"/>
  <c r="W285" i="5"/>
  <c r="V285" i="5"/>
  <c r="U285" i="5"/>
  <c r="T285" i="5"/>
  <c r="S285" i="5"/>
  <c r="R285" i="5"/>
  <c r="Q285" i="5"/>
  <c r="P285" i="5"/>
  <c r="W284" i="5"/>
  <c r="V284" i="5"/>
  <c r="U284" i="5"/>
  <c r="T284" i="5"/>
  <c r="S284" i="5"/>
  <c r="R284" i="5"/>
  <c r="Q284" i="5"/>
  <c r="P284" i="5"/>
  <c r="W283" i="5"/>
  <c r="V283" i="5"/>
  <c r="U283" i="5"/>
  <c r="T283" i="5"/>
  <c r="S283" i="5"/>
  <c r="R283" i="5"/>
  <c r="Q283" i="5"/>
  <c r="P283" i="5"/>
  <c r="W282" i="5"/>
  <c r="V282" i="5"/>
  <c r="U282" i="5"/>
  <c r="T282" i="5"/>
  <c r="S282" i="5"/>
  <c r="R282" i="5"/>
  <c r="Q282" i="5"/>
  <c r="P282" i="5"/>
  <c r="W281" i="5"/>
  <c r="V281" i="5"/>
  <c r="U281" i="5"/>
  <c r="T281" i="5"/>
  <c r="S281" i="5"/>
  <c r="R281" i="5"/>
  <c r="Q281" i="5"/>
  <c r="P281" i="5"/>
  <c r="W280" i="5"/>
  <c r="V280" i="5"/>
  <c r="U280" i="5"/>
  <c r="T280" i="5"/>
  <c r="S280" i="5"/>
  <c r="R280" i="5"/>
  <c r="Q280" i="5"/>
  <c r="P280" i="5"/>
  <c r="W279" i="5"/>
  <c r="V279" i="5"/>
  <c r="U279" i="5"/>
  <c r="T279" i="5"/>
  <c r="S279" i="5"/>
  <c r="R279" i="5"/>
  <c r="Q279" i="5"/>
  <c r="P279" i="5"/>
  <c r="W278" i="5"/>
  <c r="V278" i="5"/>
  <c r="U278" i="5"/>
  <c r="T278" i="5"/>
  <c r="S278" i="5"/>
  <c r="R278" i="5"/>
  <c r="Q278" i="5"/>
  <c r="P278" i="5"/>
  <c r="W277" i="5"/>
  <c r="V277" i="5"/>
  <c r="U277" i="5"/>
  <c r="T277" i="5"/>
  <c r="S277" i="5"/>
  <c r="R277" i="5"/>
  <c r="Q277" i="5"/>
  <c r="P277" i="5"/>
  <c r="W276" i="5"/>
  <c r="V276" i="5"/>
  <c r="U276" i="5"/>
  <c r="T276" i="5"/>
  <c r="S276" i="5"/>
  <c r="R276" i="5"/>
  <c r="Q276" i="5"/>
  <c r="P276" i="5"/>
  <c r="W275" i="5"/>
  <c r="V275" i="5"/>
  <c r="U275" i="5"/>
  <c r="T275" i="5"/>
  <c r="S275" i="5"/>
  <c r="R275" i="5"/>
  <c r="Q275" i="5"/>
  <c r="P275" i="5"/>
  <c r="W274" i="5"/>
  <c r="V274" i="5"/>
  <c r="U274" i="5"/>
  <c r="T274" i="5"/>
  <c r="S274" i="5"/>
  <c r="R274" i="5"/>
  <c r="Q274" i="5"/>
  <c r="P274" i="5"/>
  <c r="W273" i="5"/>
  <c r="V273" i="5"/>
  <c r="U273" i="5"/>
  <c r="T273" i="5"/>
  <c r="S273" i="5"/>
  <c r="R273" i="5"/>
  <c r="Q273" i="5"/>
  <c r="P273" i="5"/>
  <c r="W272" i="5"/>
  <c r="V272" i="5"/>
  <c r="U272" i="5"/>
  <c r="T272" i="5"/>
  <c r="S272" i="5"/>
  <c r="R272" i="5"/>
  <c r="Q272" i="5"/>
  <c r="P272" i="5"/>
  <c r="W271" i="5"/>
  <c r="V271" i="5"/>
  <c r="U271" i="5"/>
  <c r="T271" i="5"/>
  <c r="S271" i="5"/>
  <c r="R271" i="5"/>
  <c r="Q271" i="5"/>
  <c r="P271" i="5"/>
  <c r="W270" i="5"/>
  <c r="V270" i="5"/>
  <c r="U270" i="5"/>
  <c r="T270" i="5"/>
  <c r="S270" i="5"/>
  <c r="R270" i="5"/>
  <c r="Q270" i="5"/>
  <c r="P270" i="5"/>
  <c r="W269" i="5"/>
  <c r="V269" i="5"/>
  <c r="U269" i="5"/>
  <c r="T269" i="5"/>
  <c r="S269" i="5"/>
  <c r="R269" i="5"/>
  <c r="Q269" i="5"/>
  <c r="P269" i="5"/>
  <c r="W268" i="5"/>
  <c r="V268" i="5"/>
  <c r="U268" i="5"/>
  <c r="T268" i="5"/>
  <c r="S268" i="5"/>
  <c r="R268" i="5"/>
  <c r="Q268" i="5"/>
  <c r="P268" i="5"/>
  <c r="W267" i="5"/>
  <c r="V267" i="5"/>
  <c r="U267" i="5"/>
  <c r="T267" i="5"/>
  <c r="S267" i="5"/>
  <c r="R267" i="5"/>
  <c r="Q267" i="5"/>
  <c r="P267" i="5"/>
  <c r="W266" i="5"/>
  <c r="V266" i="5"/>
  <c r="U266" i="5"/>
  <c r="T266" i="5"/>
  <c r="S266" i="5"/>
  <c r="R266" i="5"/>
  <c r="Q266" i="5"/>
  <c r="P266" i="5"/>
  <c r="W265" i="5"/>
  <c r="V265" i="5"/>
  <c r="U265" i="5"/>
  <c r="T265" i="5"/>
  <c r="S265" i="5"/>
  <c r="R265" i="5"/>
  <c r="Q265" i="5"/>
  <c r="P265" i="5"/>
  <c r="W264" i="5"/>
  <c r="V264" i="5"/>
  <c r="U264" i="5"/>
  <c r="T264" i="5"/>
  <c r="S264" i="5"/>
  <c r="R264" i="5"/>
  <c r="Q264" i="5"/>
  <c r="P264" i="5"/>
  <c r="W263" i="5"/>
  <c r="V263" i="5"/>
  <c r="U263" i="5"/>
  <c r="T263" i="5"/>
  <c r="S263" i="5"/>
  <c r="R263" i="5"/>
  <c r="Q263" i="5"/>
  <c r="P263" i="5"/>
  <c r="W262" i="5"/>
  <c r="V262" i="5"/>
  <c r="U262" i="5"/>
  <c r="T262" i="5"/>
  <c r="S262" i="5"/>
  <c r="R262" i="5"/>
  <c r="Q262" i="5"/>
  <c r="P262" i="5"/>
  <c r="W261" i="5"/>
  <c r="V261" i="5"/>
  <c r="U261" i="5"/>
  <c r="T261" i="5"/>
  <c r="S261" i="5"/>
  <c r="R261" i="5"/>
  <c r="Q261" i="5"/>
  <c r="P261" i="5"/>
  <c r="W260" i="5"/>
  <c r="V260" i="5"/>
  <c r="U260" i="5"/>
  <c r="T260" i="5"/>
  <c r="S260" i="5"/>
  <c r="R260" i="5"/>
  <c r="Q260" i="5"/>
  <c r="P260" i="5"/>
  <c r="W259" i="5"/>
  <c r="V259" i="5"/>
  <c r="U259" i="5"/>
  <c r="T259" i="5"/>
  <c r="S259" i="5"/>
  <c r="R259" i="5"/>
  <c r="Q259" i="5"/>
  <c r="P259" i="5"/>
  <c r="W258" i="5"/>
  <c r="V258" i="5"/>
  <c r="U258" i="5"/>
  <c r="T258" i="5"/>
  <c r="S258" i="5"/>
  <c r="R258" i="5"/>
  <c r="Q258" i="5"/>
  <c r="P258" i="5"/>
  <c r="W257" i="5"/>
  <c r="V257" i="5"/>
  <c r="U257" i="5"/>
  <c r="T257" i="5"/>
  <c r="S257" i="5"/>
  <c r="R257" i="5"/>
  <c r="Q257" i="5"/>
  <c r="P257" i="5"/>
  <c r="W256" i="5"/>
  <c r="V256" i="5"/>
  <c r="U256" i="5"/>
  <c r="T256" i="5"/>
  <c r="S256" i="5"/>
  <c r="R256" i="5"/>
  <c r="Q256" i="5"/>
  <c r="P256" i="5"/>
  <c r="W255" i="5"/>
  <c r="V255" i="5"/>
  <c r="U255" i="5"/>
  <c r="T255" i="5"/>
  <c r="S255" i="5"/>
  <c r="R255" i="5"/>
  <c r="Q255" i="5"/>
  <c r="P255" i="5"/>
  <c r="W254" i="5"/>
  <c r="V254" i="5"/>
  <c r="U254" i="5"/>
  <c r="T254" i="5"/>
  <c r="S254" i="5"/>
  <c r="R254" i="5"/>
  <c r="Q254" i="5"/>
  <c r="P254" i="5"/>
  <c r="W253" i="5"/>
  <c r="V253" i="5"/>
  <c r="U253" i="5"/>
  <c r="T253" i="5"/>
  <c r="S253" i="5"/>
  <c r="R253" i="5"/>
  <c r="Q253" i="5"/>
  <c r="P253" i="5"/>
  <c r="W252" i="5"/>
  <c r="V252" i="5"/>
  <c r="U252" i="5"/>
  <c r="T252" i="5"/>
  <c r="S252" i="5"/>
  <c r="R252" i="5"/>
  <c r="Q252" i="5"/>
  <c r="P252" i="5"/>
  <c r="W251" i="5"/>
  <c r="V251" i="5"/>
  <c r="U251" i="5"/>
  <c r="T251" i="5"/>
  <c r="S251" i="5"/>
  <c r="R251" i="5"/>
  <c r="Q251" i="5"/>
  <c r="P251" i="5"/>
  <c r="W250" i="5"/>
  <c r="V250" i="5"/>
  <c r="U250" i="5"/>
  <c r="T250" i="5"/>
  <c r="S250" i="5"/>
  <c r="R250" i="5"/>
  <c r="Q250" i="5"/>
  <c r="P250" i="5"/>
  <c r="W249" i="5"/>
  <c r="V249" i="5"/>
  <c r="U249" i="5"/>
  <c r="T249" i="5"/>
  <c r="S249" i="5"/>
  <c r="R249" i="5"/>
  <c r="Q249" i="5"/>
  <c r="P249" i="5"/>
  <c r="W248" i="5"/>
  <c r="V248" i="5"/>
  <c r="U248" i="5"/>
  <c r="T248" i="5"/>
  <c r="S248" i="5"/>
  <c r="R248" i="5"/>
  <c r="Q248" i="5"/>
  <c r="P248" i="5"/>
  <c r="W247" i="5"/>
  <c r="V247" i="5"/>
  <c r="U247" i="5"/>
  <c r="T247" i="5"/>
  <c r="S247" i="5"/>
  <c r="R247" i="5"/>
  <c r="Q247" i="5"/>
  <c r="P247" i="5"/>
  <c r="W246" i="5"/>
  <c r="V246" i="5"/>
  <c r="U246" i="5"/>
  <c r="T246" i="5"/>
  <c r="S246" i="5"/>
  <c r="R246" i="5"/>
  <c r="Q246" i="5"/>
  <c r="P246" i="5"/>
  <c r="W245" i="5"/>
  <c r="V245" i="5"/>
  <c r="U245" i="5"/>
  <c r="T245" i="5"/>
  <c r="S245" i="5"/>
  <c r="R245" i="5"/>
  <c r="Q245" i="5"/>
  <c r="P245" i="5"/>
  <c r="W244" i="5"/>
  <c r="V244" i="5"/>
  <c r="U244" i="5"/>
  <c r="T244" i="5"/>
  <c r="S244" i="5"/>
  <c r="R244" i="5"/>
  <c r="Q244" i="5"/>
  <c r="P244" i="5"/>
  <c r="W243" i="5"/>
  <c r="V243" i="5"/>
  <c r="U243" i="5"/>
  <c r="T243" i="5"/>
  <c r="S243" i="5"/>
  <c r="R243" i="5"/>
  <c r="Q243" i="5"/>
  <c r="P243" i="5"/>
  <c r="W242" i="5"/>
  <c r="V242" i="5"/>
  <c r="U242" i="5"/>
  <c r="T242" i="5"/>
  <c r="S242" i="5"/>
  <c r="R242" i="5"/>
  <c r="Q242" i="5"/>
  <c r="P242" i="5"/>
  <c r="W241" i="5"/>
  <c r="V241" i="5"/>
  <c r="U241" i="5"/>
  <c r="T241" i="5"/>
  <c r="S241" i="5"/>
  <c r="R241" i="5"/>
  <c r="Q241" i="5"/>
  <c r="P241" i="5"/>
  <c r="W240" i="5"/>
  <c r="V240" i="5"/>
  <c r="U240" i="5"/>
  <c r="T240" i="5"/>
  <c r="S240" i="5"/>
  <c r="R240" i="5"/>
  <c r="Q240" i="5"/>
  <c r="P240" i="5"/>
  <c r="W239" i="5"/>
  <c r="V239" i="5"/>
  <c r="U239" i="5"/>
  <c r="T239" i="5"/>
  <c r="S239" i="5"/>
  <c r="R239" i="5"/>
  <c r="Q239" i="5"/>
  <c r="P239" i="5"/>
  <c r="W238" i="5"/>
  <c r="V238" i="5"/>
  <c r="U238" i="5"/>
  <c r="T238" i="5"/>
  <c r="S238" i="5"/>
  <c r="R238" i="5"/>
  <c r="Q238" i="5"/>
  <c r="P238" i="5"/>
  <c r="W237" i="5"/>
  <c r="V237" i="5"/>
  <c r="U237" i="5"/>
  <c r="T237" i="5"/>
  <c r="S237" i="5"/>
  <c r="R237" i="5"/>
  <c r="Q237" i="5"/>
  <c r="P237" i="5"/>
  <c r="W236" i="5"/>
  <c r="V236" i="5"/>
  <c r="U236" i="5"/>
  <c r="T236" i="5"/>
  <c r="S236" i="5"/>
  <c r="R236" i="5"/>
  <c r="Q236" i="5"/>
  <c r="P236" i="5"/>
  <c r="W235" i="5"/>
  <c r="V235" i="5"/>
  <c r="U235" i="5"/>
  <c r="T235" i="5"/>
  <c r="S235" i="5"/>
  <c r="R235" i="5"/>
  <c r="Q235" i="5"/>
  <c r="P235" i="5"/>
  <c r="W234" i="5"/>
  <c r="V234" i="5"/>
  <c r="U234" i="5"/>
  <c r="T234" i="5"/>
  <c r="S234" i="5"/>
  <c r="R234" i="5"/>
  <c r="Q234" i="5"/>
  <c r="P234" i="5"/>
  <c r="W233" i="5"/>
  <c r="V233" i="5"/>
  <c r="U233" i="5"/>
  <c r="T233" i="5"/>
  <c r="S233" i="5"/>
  <c r="R233" i="5"/>
  <c r="Q233" i="5"/>
  <c r="P233" i="5"/>
  <c r="W232" i="5"/>
  <c r="V232" i="5"/>
  <c r="U232" i="5"/>
  <c r="T232" i="5"/>
  <c r="S232" i="5"/>
  <c r="R232" i="5"/>
  <c r="Q232" i="5"/>
  <c r="P232" i="5"/>
  <c r="W231" i="5"/>
  <c r="V231" i="5"/>
  <c r="U231" i="5"/>
  <c r="T231" i="5"/>
  <c r="S231" i="5"/>
  <c r="R231" i="5"/>
  <c r="Q231" i="5"/>
  <c r="P231" i="5"/>
  <c r="W230" i="5"/>
  <c r="V230" i="5"/>
  <c r="U230" i="5"/>
  <c r="T230" i="5"/>
  <c r="S230" i="5"/>
  <c r="R230" i="5"/>
  <c r="Q230" i="5"/>
  <c r="P230" i="5"/>
  <c r="W229" i="5"/>
  <c r="V229" i="5"/>
  <c r="U229" i="5"/>
  <c r="T229" i="5"/>
  <c r="S229" i="5"/>
  <c r="R229" i="5"/>
  <c r="Q229" i="5"/>
  <c r="P229" i="5"/>
  <c r="W228" i="5"/>
  <c r="V228" i="5"/>
  <c r="U228" i="5"/>
  <c r="T228" i="5"/>
  <c r="S228" i="5"/>
  <c r="R228" i="5"/>
  <c r="Q228" i="5"/>
  <c r="P228" i="5"/>
  <c r="W227" i="5"/>
  <c r="V227" i="5"/>
  <c r="U227" i="5"/>
  <c r="T227" i="5"/>
  <c r="S227" i="5"/>
  <c r="R227" i="5"/>
  <c r="Q227" i="5"/>
  <c r="P227" i="5"/>
  <c r="W226" i="5"/>
  <c r="V226" i="5"/>
  <c r="U226" i="5"/>
  <c r="T226" i="5"/>
  <c r="S226" i="5"/>
  <c r="R226" i="5"/>
  <c r="Q226" i="5"/>
  <c r="P226" i="5"/>
  <c r="W225" i="5"/>
  <c r="V225" i="5"/>
  <c r="U225" i="5"/>
  <c r="T225" i="5"/>
  <c r="S225" i="5"/>
  <c r="R225" i="5"/>
  <c r="Q225" i="5"/>
  <c r="P225" i="5"/>
  <c r="W224" i="5"/>
  <c r="V224" i="5"/>
  <c r="U224" i="5"/>
  <c r="T224" i="5"/>
  <c r="S224" i="5"/>
  <c r="R224" i="5"/>
  <c r="Q224" i="5"/>
  <c r="P224" i="5"/>
  <c r="W223" i="5"/>
  <c r="V223" i="5"/>
  <c r="U223" i="5"/>
  <c r="T223" i="5"/>
  <c r="S223" i="5"/>
  <c r="R223" i="5"/>
  <c r="Q223" i="5"/>
  <c r="P223" i="5"/>
  <c r="W222" i="5"/>
  <c r="V222" i="5"/>
  <c r="U222" i="5"/>
  <c r="T222" i="5"/>
  <c r="S222" i="5"/>
  <c r="R222" i="5"/>
  <c r="Q222" i="5"/>
  <c r="P222" i="5"/>
  <c r="W221" i="5"/>
  <c r="V221" i="5"/>
  <c r="U221" i="5"/>
  <c r="T221" i="5"/>
  <c r="S221" i="5"/>
  <c r="R221" i="5"/>
  <c r="Q221" i="5"/>
  <c r="P221" i="5"/>
  <c r="W220" i="5"/>
  <c r="V220" i="5"/>
  <c r="U220" i="5"/>
  <c r="T220" i="5"/>
  <c r="S220" i="5"/>
  <c r="R220" i="5"/>
  <c r="Q220" i="5"/>
  <c r="P220" i="5"/>
  <c r="W219" i="5"/>
  <c r="V219" i="5"/>
  <c r="U219" i="5"/>
  <c r="T219" i="5"/>
  <c r="S219" i="5"/>
  <c r="R219" i="5"/>
  <c r="Q219" i="5"/>
  <c r="P219" i="5"/>
  <c r="W218" i="5"/>
  <c r="V218" i="5"/>
  <c r="U218" i="5"/>
  <c r="T218" i="5"/>
  <c r="S218" i="5"/>
  <c r="R218" i="5"/>
  <c r="Q218" i="5"/>
  <c r="P218" i="5"/>
  <c r="W217" i="5"/>
  <c r="V217" i="5"/>
  <c r="U217" i="5"/>
  <c r="T217" i="5"/>
  <c r="S217" i="5"/>
  <c r="R217" i="5"/>
  <c r="Q217" i="5"/>
  <c r="P217" i="5"/>
  <c r="W216" i="5"/>
  <c r="V216" i="5"/>
  <c r="U216" i="5"/>
  <c r="T216" i="5"/>
  <c r="S216" i="5"/>
  <c r="R216" i="5"/>
  <c r="Q216" i="5"/>
  <c r="P216" i="5"/>
  <c r="W215" i="5"/>
  <c r="V215" i="5"/>
  <c r="U215" i="5"/>
  <c r="T215" i="5"/>
  <c r="S215" i="5"/>
  <c r="R215" i="5"/>
  <c r="Q215" i="5"/>
  <c r="P215" i="5"/>
  <c r="W214" i="5"/>
  <c r="V214" i="5"/>
  <c r="U214" i="5"/>
  <c r="T214" i="5"/>
  <c r="S214" i="5"/>
  <c r="R214" i="5"/>
  <c r="Q214" i="5"/>
  <c r="P214" i="5"/>
  <c r="W213" i="5"/>
  <c r="V213" i="5"/>
  <c r="U213" i="5"/>
  <c r="T213" i="5"/>
  <c r="S213" i="5"/>
  <c r="R213" i="5"/>
  <c r="Q213" i="5"/>
  <c r="P213" i="5"/>
  <c r="W212" i="5"/>
  <c r="V212" i="5"/>
  <c r="U212" i="5"/>
  <c r="T212" i="5"/>
  <c r="S212" i="5"/>
  <c r="R212" i="5"/>
  <c r="Q212" i="5"/>
  <c r="P212" i="5"/>
  <c r="W211" i="5"/>
  <c r="V211" i="5"/>
  <c r="U211" i="5"/>
  <c r="T211" i="5"/>
  <c r="S211" i="5"/>
  <c r="R211" i="5"/>
  <c r="Q211" i="5"/>
  <c r="P211" i="5"/>
  <c r="W210" i="5"/>
  <c r="V210" i="5"/>
  <c r="U210" i="5"/>
  <c r="T210" i="5"/>
  <c r="S210" i="5"/>
  <c r="R210" i="5"/>
  <c r="Q210" i="5"/>
  <c r="P210" i="5"/>
  <c r="W209" i="5"/>
  <c r="V209" i="5"/>
  <c r="U209" i="5"/>
  <c r="T209" i="5"/>
  <c r="S209" i="5"/>
  <c r="R209" i="5"/>
  <c r="Q209" i="5"/>
  <c r="P209" i="5"/>
  <c r="W208" i="5"/>
  <c r="V208" i="5"/>
  <c r="U208" i="5"/>
  <c r="T208" i="5"/>
  <c r="S208" i="5"/>
  <c r="R208" i="5"/>
  <c r="Q208" i="5"/>
  <c r="P208" i="5"/>
  <c r="W207" i="5"/>
  <c r="V207" i="5"/>
  <c r="U207" i="5"/>
  <c r="T207" i="5"/>
  <c r="S207" i="5"/>
  <c r="R207" i="5"/>
  <c r="Q207" i="5"/>
  <c r="P207" i="5"/>
  <c r="W206" i="5"/>
  <c r="V206" i="5"/>
  <c r="U206" i="5"/>
  <c r="T206" i="5"/>
  <c r="S206" i="5"/>
  <c r="R206" i="5"/>
  <c r="Q206" i="5"/>
  <c r="P206" i="5"/>
  <c r="W205" i="5"/>
  <c r="V205" i="5"/>
  <c r="U205" i="5"/>
  <c r="T205" i="5"/>
  <c r="S205" i="5"/>
  <c r="R205" i="5"/>
  <c r="Q205" i="5"/>
  <c r="P205" i="5"/>
  <c r="W204" i="5"/>
  <c r="V204" i="5"/>
  <c r="U204" i="5"/>
  <c r="T204" i="5"/>
  <c r="S204" i="5"/>
  <c r="R204" i="5"/>
  <c r="Q204" i="5"/>
  <c r="P204" i="5"/>
  <c r="W203" i="5"/>
  <c r="V203" i="5"/>
  <c r="U203" i="5"/>
  <c r="T203" i="5"/>
  <c r="S203" i="5"/>
  <c r="R203" i="5"/>
  <c r="Q203" i="5"/>
  <c r="P203" i="5"/>
  <c r="W202" i="5"/>
  <c r="V202" i="5"/>
  <c r="U202" i="5"/>
  <c r="T202" i="5"/>
  <c r="S202" i="5"/>
  <c r="R202" i="5"/>
  <c r="Q202" i="5"/>
  <c r="P202" i="5"/>
  <c r="W201" i="5"/>
  <c r="V201" i="5"/>
  <c r="U201" i="5"/>
  <c r="T201" i="5"/>
  <c r="S201" i="5"/>
  <c r="R201" i="5"/>
  <c r="Q201" i="5"/>
  <c r="P201" i="5"/>
  <c r="W200" i="5"/>
  <c r="V200" i="5"/>
  <c r="U200" i="5"/>
  <c r="T200" i="5"/>
  <c r="S200" i="5"/>
  <c r="R200" i="5"/>
  <c r="Q200" i="5"/>
  <c r="P200" i="5"/>
  <c r="W199" i="5"/>
  <c r="V199" i="5"/>
  <c r="U199" i="5"/>
  <c r="T199" i="5"/>
  <c r="S199" i="5"/>
  <c r="R199" i="5"/>
  <c r="Q199" i="5"/>
  <c r="P199" i="5"/>
  <c r="W198" i="5"/>
  <c r="V198" i="5"/>
  <c r="U198" i="5"/>
  <c r="T198" i="5"/>
  <c r="S198" i="5"/>
  <c r="R198" i="5"/>
  <c r="Q198" i="5"/>
  <c r="P198" i="5"/>
  <c r="W197" i="5"/>
  <c r="V197" i="5"/>
  <c r="U197" i="5"/>
  <c r="T197" i="5"/>
  <c r="S197" i="5"/>
  <c r="R197" i="5"/>
  <c r="Q197" i="5"/>
  <c r="P197" i="5"/>
  <c r="W196" i="5"/>
  <c r="V196" i="5"/>
  <c r="U196" i="5"/>
  <c r="T196" i="5"/>
  <c r="S196" i="5"/>
  <c r="R196" i="5"/>
  <c r="Q196" i="5"/>
  <c r="P196" i="5"/>
  <c r="W195" i="5"/>
  <c r="V195" i="5"/>
  <c r="U195" i="5"/>
  <c r="T195" i="5"/>
  <c r="S195" i="5"/>
  <c r="R195" i="5"/>
  <c r="Q195" i="5"/>
  <c r="P195" i="5"/>
  <c r="W194" i="5"/>
  <c r="V194" i="5"/>
  <c r="U194" i="5"/>
  <c r="T194" i="5"/>
  <c r="S194" i="5"/>
  <c r="R194" i="5"/>
  <c r="Q194" i="5"/>
  <c r="P194" i="5"/>
  <c r="W193" i="5"/>
  <c r="V193" i="5"/>
  <c r="U193" i="5"/>
  <c r="T193" i="5"/>
  <c r="S193" i="5"/>
  <c r="R193" i="5"/>
  <c r="Q193" i="5"/>
  <c r="P193" i="5"/>
  <c r="W192" i="5"/>
  <c r="V192" i="5"/>
  <c r="U192" i="5"/>
  <c r="T192" i="5"/>
  <c r="S192" i="5"/>
  <c r="R192" i="5"/>
  <c r="Q192" i="5"/>
  <c r="P192" i="5"/>
  <c r="W191" i="5"/>
  <c r="V191" i="5"/>
  <c r="U191" i="5"/>
  <c r="T191" i="5"/>
  <c r="S191" i="5"/>
  <c r="R191" i="5"/>
  <c r="Q191" i="5"/>
  <c r="P191" i="5"/>
  <c r="W190" i="5"/>
  <c r="V190" i="5"/>
  <c r="U190" i="5"/>
  <c r="T190" i="5"/>
  <c r="S190" i="5"/>
  <c r="R190" i="5"/>
  <c r="Q190" i="5"/>
  <c r="P190" i="5"/>
  <c r="W189" i="5"/>
  <c r="V189" i="5"/>
  <c r="U189" i="5"/>
  <c r="T189" i="5"/>
  <c r="S189" i="5"/>
  <c r="R189" i="5"/>
  <c r="Q189" i="5"/>
  <c r="P189" i="5"/>
  <c r="W188" i="5"/>
  <c r="V188" i="5"/>
  <c r="U188" i="5"/>
  <c r="T188" i="5"/>
  <c r="S188" i="5"/>
  <c r="R188" i="5"/>
  <c r="Q188" i="5"/>
  <c r="P188" i="5"/>
  <c r="W187" i="5"/>
  <c r="V187" i="5"/>
  <c r="U187" i="5"/>
  <c r="T187" i="5"/>
  <c r="S187" i="5"/>
  <c r="R187" i="5"/>
  <c r="Q187" i="5"/>
  <c r="P187" i="5"/>
  <c r="W186" i="5"/>
  <c r="V186" i="5"/>
  <c r="U186" i="5"/>
  <c r="T186" i="5"/>
  <c r="S186" i="5"/>
  <c r="R186" i="5"/>
  <c r="Q186" i="5"/>
  <c r="P186" i="5"/>
  <c r="W185" i="5"/>
  <c r="V185" i="5"/>
  <c r="U185" i="5"/>
  <c r="T185" i="5"/>
  <c r="S185" i="5"/>
  <c r="R185" i="5"/>
  <c r="Q185" i="5"/>
  <c r="P185" i="5"/>
  <c r="W184" i="5"/>
  <c r="V184" i="5"/>
  <c r="U184" i="5"/>
  <c r="T184" i="5"/>
  <c r="S184" i="5"/>
  <c r="R184" i="5"/>
  <c r="Q184" i="5"/>
  <c r="P184" i="5"/>
  <c r="W183" i="5"/>
  <c r="V183" i="5"/>
  <c r="U183" i="5"/>
  <c r="T183" i="5"/>
  <c r="S183" i="5"/>
  <c r="R183" i="5"/>
  <c r="Q183" i="5"/>
  <c r="P183" i="5"/>
  <c r="W182" i="5"/>
  <c r="V182" i="5"/>
  <c r="U182" i="5"/>
  <c r="T182" i="5"/>
  <c r="S182" i="5"/>
  <c r="R182" i="5"/>
  <c r="Q182" i="5"/>
  <c r="P182" i="5"/>
  <c r="W181" i="5"/>
  <c r="V181" i="5"/>
  <c r="U181" i="5"/>
  <c r="T181" i="5"/>
  <c r="S181" i="5"/>
  <c r="R181" i="5"/>
  <c r="Q181" i="5"/>
  <c r="P181" i="5"/>
  <c r="W180" i="5"/>
  <c r="V180" i="5"/>
  <c r="U180" i="5"/>
  <c r="T180" i="5"/>
  <c r="S180" i="5"/>
  <c r="R180" i="5"/>
  <c r="Q180" i="5"/>
  <c r="P180" i="5"/>
  <c r="W179" i="5"/>
  <c r="V179" i="5"/>
  <c r="U179" i="5"/>
  <c r="T179" i="5"/>
  <c r="S179" i="5"/>
  <c r="R179" i="5"/>
  <c r="Q179" i="5"/>
  <c r="P179" i="5"/>
  <c r="W178" i="5"/>
  <c r="V178" i="5"/>
  <c r="U178" i="5"/>
  <c r="T178" i="5"/>
  <c r="S178" i="5"/>
  <c r="R178" i="5"/>
  <c r="Q178" i="5"/>
  <c r="P178" i="5"/>
  <c r="W177" i="5"/>
  <c r="V177" i="5"/>
  <c r="U177" i="5"/>
  <c r="T177" i="5"/>
  <c r="S177" i="5"/>
  <c r="R177" i="5"/>
  <c r="Q177" i="5"/>
  <c r="P177" i="5"/>
  <c r="W176" i="5"/>
  <c r="V176" i="5"/>
  <c r="U176" i="5"/>
  <c r="T176" i="5"/>
  <c r="S176" i="5"/>
  <c r="R176" i="5"/>
  <c r="Q176" i="5"/>
  <c r="P176" i="5"/>
  <c r="W175" i="5"/>
  <c r="V175" i="5"/>
  <c r="U175" i="5"/>
  <c r="T175" i="5"/>
  <c r="S175" i="5"/>
  <c r="R175" i="5"/>
  <c r="Q175" i="5"/>
  <c r="P175" i="5"/>
  <c r="W174" i="5"/>
  <c r="V174" i="5"/>
  <c r="U174" i="5"/>
  <c r="T174" i="5"/>
  <c r="S174" i="5"/>
  <c r="R174" i="5"/>
  <c r="Q174" i="5"/>
  <c r="P174" i="5"/>
  <c r="W173" i="5"/>
  <c r="V173" i="5"/>
  <c r="U173" i="5"/>
  <c r="T173" i="5"/>
  <c r="S173" i="5"/>
  <c r="R173" i="5"/>
  <c r="Q173" i="5"/>
  <c r="P173" i="5"/>
  <c r="W172" i="5"/>
  <c r="V172" i="5"/>
  <c r="U172" i="5"/>
  <c r="T172" i="5"/>
  <c r="S172" i="5"/>
  <c r="R172" i="5"/>
  <c r="Q172" i="5"/>
  <c r="P172" i="5"/>
  <c r="W171" i="5"/>
  <c r="V171" i="5"/>
  <c r="U171" i="5"/>
  <c r="T171" i="5"/>
  <c r="S171" i="5"/>
  <c r="R171" i="5"/>
  <c r="Q171" i="5"/>
  <c r="P171" i="5"/>
  <c r="W170" i="5"/>
  <c r="V170" i="5"/>
  <c r="U170" i="5"/>
  <c r="T170" i="5"/>
  <c r="S170" i="5"/>
  <c r="R170" i="5"/>
  <c r="Q170" i="5"/>
  <c r="P170" i="5"/>
  <c r="W169" i="5"/>
  <c r="V169" i="5"/>
  <c r="U169" i="5"/>
  <c r="T169" i="5"/>
  <c r="S169" i="5"/>
  <c r="R169" i="5"/>
  <c r="Q169" i="5"/>
  <c r="P169" i="5"/>
  <c r="W168" i="5"/>
  <c r="V168" i="5"/>
  <c r="U168" i="5"/>
  <c r="T168" i="5"/>
  <c r="S168" i="5"/>
  <c r="R168" i="5"/>
  <c r="Q168" i="5"/>
  <c r="P168" i="5"/>
  <c r="W167" i="5"/>
  <c r="V167" i="5"/>
  <c r="U167" i="5"/>
  <c r="T167" i="5"/>
  <c r="S167" i="5"/>
  <c r="R167" i="5"/>
  <c r="Q167" i="5"/>
  <c r="P167" i="5"/>
  <c r="W166" i="5"/>
  <c r="V166" i="5"/>
  <c r="U166" i="5"/>
  <c r="T166" i="5"/>
  <c r="S166" i="5"/>
  <c r="R166" i="5"/>
  <c r="Q166" i="5"/>
  <c r="P166" i="5"/>
  <c r="W165" i="5"/>
  <c r="V165" i="5"/>
  <c r="U165" i="5"/>
  <c r="T165" i="5"/>
  <c r="S165" i="5"/>
  <c r="R165" i="5"/>
  <c r="Q165" i="5"/>
  <c r="P165" i="5"/>
  <c r="W164" i="5"/>
  <c r="V164" i="5"/>
  <c r="U164" i="5"/>
  <c r="T164" i="5"/>
  <c r="S164" i="5"/>
  <c r="R164" i="5"/>
  <c r="Q164" i="5"/>
  <c r="P164" i="5"/>
  <c r="W163" i="5"/>
  <c r="V163" i="5"/>
  <c r="U163" i="5"/>
  <c r="T163" i="5"/>
  <c r="S163" i="5"/>
  <c r="R163" i="5"/>
  <c r="Q163" i="5"/>
  <c r="P163" i="5"/>
  <c r="W162" i="5"/>
  <c r="V162" i="5"/>
  <c r="U162" i="5"/>
  <c r="T162" i="5"/>
  <c r="S162" i="5"/>
  <c r="R162" i="5"/>
  <c r="Q162" i="5"/>
  <c r="P162" i="5"/>
  <c r="W161" i="5"/>
  <c r="V161" i="5"/>
  <c r="U161" i="5"/>
  <c r="T161" i="5"/>
  <c r="S161" i="5"/>
  <c r="R161" i="5"/>
  <c r="Q161" i="5"/>
  <c r="P161" i="5"/>
  <c r="W160" i="5"/>
  <c r="V160" i="5"/>
  <c r="U160" i="5"/>
  <c r="T160" i="5"/>
  <c r="S160" i="5"/>
  <c r="R160" i="5"/>
  <c r="Q160" i="5"/>
  <c r="P160" i="5"/>
  <c r="W159" i="5"/>
  <c r="V159" i="5"/>
  <c r="U159" i="5"/>
  <c r="T159" i="5"/>
  <c r="S159" i="5"/>
  <c r="R159" i="5"/>
  <c r="Q159" i="5"/>
  <c r="P159" i="5"/>
  <c r="W158" i="5"/>
  <c r="V158" i="5"/>
  <c r="U158" i="5"/>
  <c r="T158" i="5"/>
  <c r="S158" i="5"/>
  <c r="R158" i="5"/>
  <c r="Q158" i="5"/>
  <c r="P158" i="5"/>
  <c r="W157" i="5"/>
  <c r="V157" i="5"/>
  <c r="U157" i="5"/>
  <c r="T157" i="5"/>
  <c r="S157" i="5"/>
  <c r="R157" i="5"/>
  <c r="Q157" i="5"/>
  <c r="P157" i="5"/>
  <c r="W156" i="5"/>
  <c r="V156" i="5"/>
  <c r="U156" i="5"/>
  <c r="T156" i="5"/>
  <c r="S156" i="5"/>
  <c r="R156" i="5"/>
  <c r="Q156" i="5"/>
  <c r="P156" i="5"/>
  <c r="W155" i="5"/>
  <c r="V155" i="5"/>
  <c r="U155" i="5"/>
  <c r="T155" i="5"/>
  <c r="S155" i="5"/>
  <c r="R155" i="5"/>
  <c r="Q155" i="5"/>
  <c r="P155" i="5"/>
  <c r="W154" i="5"/>
  <c r="V154" i="5"/>
  <c r="U154" i="5"/>
  <c r="T154" i="5"/>
  <c r="S154" i="5"/>
  <c r="R154" i="5"/>
  <c r="Q154" i="5"/>
  <c r="P154" i="5"/>
  <c r="W153" i="5"/>
  <c r="V153" i="5"/>
  <c r="U153" i="5"/>
  <c r="T153" i="5"/>
  <c r="S153" i="5"/>
  <c r="R153" i="5"/>
  <c r="Q153" i="5"/>
  <c r="P153" i="5"/>
  <c r="W152" i="5"/>
  <c r="V152" i="5"/>
  <c r="U152" i="5"/>
  <c r="T152" i="5"/>
  <c r="S152" i="5"/>
  <c r="R152" i="5"/>
  <c r="Q152" i="5"/>
  <c r="P152" i="5"/>
  <c r="W151" i="5"/>
  <c r="V151" i="5"/>
  <c r="U151" i="5"/>
  <c r="T151" i="5"/>
  <c r="S151" i="5"/>
  <c r="R151" i="5"/>
  <c r="Q151" i="5"/>
  <c r="P151" i="5"/>
  <c r="W150" i="5"/>
  <c r="V150" i="5"/>
  <c r="U150" i="5"/>
  <c r="T150" i="5"/>
  <c r="S150" i="5"/>
  <c r="R150" i="5"/>
  <c r="Q150" i="5"/>
  <c r="P150" i="5"/>
  <c r="W149" i="5"/>
  <c r="V149" i="5"/>
  <c r="U149" i="5"/>
  <c r="T149" i="5"/>
  <c r="S149" i="5"/>
  <c r="R149" i="5"/>
  <c r="Q149" i="5"/>
  <c r="P149" i="5"/>
  <c r="W148" i="5"/>
  <c r="V148" i="5"/>
  <c r="U148" i="5"/>
  <c r="T148" i="5"/>
  <c r="S148" i="5"/>
  <c r="R148" i="5"/>
  <c r="Q148" i="5"/>
  <c r="P148" i="5"/>
  <c r="W147" i="5"/>
  <c r="V147" i="5"/>
  <c r="U147" i="5"/>
  <c r="T147" i="5"/>
  <c r="S147" i="5"/>
  <c r="R147" i="5"/>
  <c r="Q147" i="5"/>
  <c r="P147" i="5"/>
  <c r="W146" i="5"/>
  <c r="V146" i="5"/>
  <c r="U146" i="5"/>
  <c r="T146" i="5"/>
  <c r="S146" i="5"/>
  <c r="R146" i="5"/>
  <c r="Q146" i="5"/>
  <c r="P146" i="5"/>
  <c r="W145" i="5"/>
  <c r="V145" i="5"/>
  <c r="U145" i="5"/>
  <c r="T145" i="5"/>
  <c r="S145" i="5"/>
  <c r="R145" i="5"/>
  <c r="Q145" i="5"/>
  <c r="P145" i="5"/>
  <c r="W144" i="5"/>
  <c r="V144" i="5"/>
  <c r="U144" i="5"/>
  <c r="T144" i="5"/>
  <c r="S144" i="5"/>
  <c r="R144" i="5"/>
  <c r="Q144" i="5"/>
  <c r="P144" i="5"/>
  <c r="W143" i="5"/>
  <c r="V143" i="5"/>
  <c r="U143" i="5"/>
  <c r="T143" i="5"/>
  <c r="S143" i="5"/>
  <c r="R143" i="5"/>
  <c r="Q143" i="5"/>
  <c r="P143" i="5"/>
  <c r="W142" i="5"/>
  <c r="V142" i="5"/>
  <c r="U142" i="5"/>
  <c r="T142" i="5"/>
  <c r="S142" i="5"/>
  <c r="R142" i="5"/>
  <c r="Q142" i="5"/>
  <c r="P142" i="5"/>
  <c r="W141" i="5"/>
  <c r="V141" i="5"/>
  <c r="U141" i="5"/>
  <c r="T141" i="5"/>
  <c r="S141" i="5"/>
  <c r="R141" i="5"/>
  <c r="Q141" i="5"/>
  <c r="P141" i="5"/>
  <c r="W140" i="5"/>
  <c r="V140" i="5"/>
  <c r="U140" i="5"/>
  <c r="T140" i="5"/>
  <c r="S140" i="5"/>
  <c r="R140" i="5"/>
  <c r="Q140" i="5"/>
  <c r="P140" i="5"/>
  <c r="W139" i="5"/>
  <c r="V139" i="5"/>
  <c r="U139" i="5"/>
  <c r="T139" i="5"/>
  <c r="S139" i="5"/>
  <c r="R139" i="5"/>
  <c r="Q139" i="5"/>
  <c r="P139" i="5"/>
  <c r="W138" i="5"/>
  <c r="V138" i="5"/>
  <c r="U138" i="5"/>
  <c r="T138" i="5"/>
  <c r="S138" i="5"/>
  <c r="R138" i="5"/>
  <c r="Q138" i="5"/>
  <c r="P138" i="5"/>
  <c r="W137" i="5"/>
  <c r="V137" i="5"/>
  <c r="U137" i="5"/>
  <c r="T137" i="5"/>
  <c r="S137" i="5"/>
  <c r="R137" i="5"/>
  <c r="Q137" i="5"/>
  <c r="P137" i="5"/>
  <c r="W136" i="5"/>
  <c r="V136" i="5"/>
  <c r="U136" i="5"/>
  <c r="T136" i="5"/>
  <c r="S136" i="5"/>
  <c r="R136" i="5"/>
  <c r="Q136" i="5"/>
  <c r="P136" i="5"/>
  <c r="W135" i="5"/>
  <c r="V135" i="5"/>
  <c r="U135" i="5"/>
  <c r="T135" i="5"/>
  <c r="S135" i="5"/>
  <c r="R135" i="5"/>
  <c r="Q135" i="5"/>
  <c r="P135" i="5"/>
  <c r="W134" i="5"/>
  <c r="V134" i="5"/>
  <c r="U134" i="5"/>
  <c r="T134" i="5"/>
  <c r="S134" i="5"/>
  <c r="R134" i="5"/>
  <c r="Q134" i="5"/>
  <c r="P134" i="5"/>
  <c r="W133" i="5"/>
  <c r="V133" i="5"/>
  <c r="U133" i="5"/>
  <c r="T133" i="5"/>
  <c r="S133" i="5"/>
  <c r="R133" i="5"/>
  <c r="Q133" i="5"/>
  <c r="P133" i="5"/>
  <c r="W132" i="5"/>
  <c r="V132" i="5"/>
  <c r="U132" i="5"/>
  <c r="T132" i="5"/>
  <c r="S132" i="5"/>
  <c r="R132" i="5"/>
  <c r="Q132" i="5"/>
  <c r="P132" i="5"/>
  <c r="W131" i="5"/>
  <c r="V131" i="5"/>
  <c r="U131" i="5"/>
  <c r="T131" i="5"/>
  <c r="S131" i="5"/>
  <c r="R131" i="5"/>
  <c r="Q131" i="5"/>
  <c r="P131" i="5"/>
  <c r="W130" i="5"/>
  <c r="V130" i="5"/>
  <c r="U130" i="5"/>
  <c r="T130" i="5"/>
  <c r="S130" i="5"/>
  <c r="R130" i="5"/>
  <c r="Q130" i="5"/>
  <c r="P130" i="5"/>
  <c r="W129" i="5"/>
  <c r="V129" i="5"/>
  <c r="U129" i="5"/>
  <c r="T129" i="5"/>
  <c r="S129" i="5"/>
  <c r="R129" i="5"/>
  <c r="Q129" i="5"/>
  <c r="P129" i="5"/>
  <c r="W128" i="5"/>
  <c r="V128" i="5"/>
  <c r="U128" i="5"/>
  <c r="T128" i="5"/>
  <c r="S128" i="5"/>
  <c r="R128" i="5"/>
  <c r="Q128" i="5"/>
  <c r="P128" i="5"/>
  <c r="W127" i="5"/>
  <c r="V127" i="5"/>
  <c r="U127" i="5"/>
  <c r="T127" i="5"/>
  <c r="S127" i="5"/>
  <c r="R127" i="5"/>
  <c r="Q127" i="5"/>
  <c r="P127" i="5"/>
  <c r="W126" i="5"/>
  <c r="V126" i="5"/>
  <c r="U126" i="5"/>
  <c r="T126" i="5"/>
  <c r="S126" i="5"/>
  <c r="R126" i="5"/>
  <c r="Q126" i="5"/>
  <c r="P126" i="5"/>
  <c r="W125" i="5"/>
  <c r="V125" i="5"/>
  <c r="U125" i="5"/>
  <c r="T125" i="5"/>
  <c r="S125" i="5"/>
  <c r="R125" i="5"/>
  <c r="Q125" i="5"/>
  <c r="P125" i="5"/>
  <c r="W124" i="5"/>
  <c r="V124" i="5"/>
  <c r="U124" i="5"/>
  <c r="T124" i="5"/>
  <c r="S124" i="5"/>
  <c r="R124" i="5"/>
  <c r="Q124" i="5"/>
  <c r="P124" i="5"/>
  <c r="W123" i="5"/>
  <c r="V123" i="5"/>
  <c r="U123" i="5"/>
  <c r="T123" i="5"/>
  <c r="S123" i="5"/>
  <c r="R123" i="5"/>
  <c r="Q123" i="5"/>
  <c r="P123" i="5"/>
  <c r="W122" i="5"/>
  <c r="V122" i="5"/>
  <c r="U122" i="5"/>
  <c r="T122" i="5"/>
  <c r="S122" i="5"/>
  <c r="R122" i="5"/>
  <c r="Q122" i="5"/>
  <c r="P122" i="5"/>
  <c r="W121" i="5"/>
  <c r="V121" i="5"/>
  <c r="U121" i="5"/>
  <c r="T121" i="5"/>
  <c r="S121" i="5"/>
  <c r="R121" i="5"/>
  <c r="Q121" i="5"/>
  <c r="P121" i="5"/>
  <c r="W120" i="5"/>
  <c r="V120" i="5"/>
  <c r="U120" i="5"/>
  <c r="T120" i="5"/>
  <c r="S120" i="5"/>
  <c r="R120" i="5"/>
  <c r="Q120" i="5"/>
  <c r="P120" i="5"/>
  <c r="W119" i="5"/>
  <c r="V119" i="5"/>
  <c r="U119" i="5"/>
  <c r="T119" i="5"/>
  <c r="S119" i="5"/>
  <c r="R119" i="5"/>
  <c r="Q119" i="5"/>
  <c r="P119" i="5"/>
  <c r="W118" i="5"/>
  <c r="V118" i="5"/>
  <c r="U118" i="5"/>
  <c r="T118" i="5"/>
  <c r="S118" i="5"/>
  <c r="R118" i="5"/>
  <c r="Q118" i="5"/>
  <c r="P118" i="5"/>
  <c r="W117" i="5"/>
  <c r="V117" i="5"/>
  <c r="U117" i="5"/>
  <c r="T117" i="5"/>
  <c r="S117" i="5"/>
  <c r="R117" i="5"/>
  <c r="Q117" i="5"/>
  <c r="P117" i="5"/>
  <c r="W116" i="5"/>
  <c r="V116" i="5"/>
  <c r="U116" i="5"/>
  <c r="T116" i="5"/>
  <c r="S116" i="5"/>
  <c r="R116" i="5"/>
  <c r="Q116" i="5"/>
  <c r="P116" i="5"/>
  <c r="W115" i="5"/>
  <c r="V115" i="5"/>
  <c r="U115" i="5"/>
  <c r="T115" i="5"/>
  <c r="S115" i="5"/>
  <c r="R115" i="5"/>
  <c r="Q115" i="5"/>
  <c r="P115" i="5"/>
  <c r="W114" i="5"/>
  <c r="V114" i="5"/>
  <c r="U114" i="5"/>
  <c r="T114" i="5"/>
  <c r="S114" i="5"/>
  <c r="R114" i="5"/>
  <c r="Q114" i="5"/>
  <c r="P114" i="5"/>
  <c r="W113" i="5"/>
  <c r="V113" i="5"/>
  <c r="U113" i="5"/>
  <c r="T113" i="5"/>
  <c r="S113" i="5"/>
  <c r="R113" i="5"/>
  <c r="Q113" i="5"/>
  <c r="P113" i="5"/>
  <c r="W112" i="5"/>
  <c r="V112" i="5"/>
  <c r="U112" i="5"/>
  <c r="T112" i="5"/>
  <c r="S112" i="5"/>
  <c r="R112" i="5"/>
  <c r="Q112" i="5"/>
  <c r="P112" i="5"/>
  <c r="W111" i="5"/>
  <c r="V111" i="5"/>
  <c r="U111" i="5"/>
  <c r="T111" i="5"/>
  <c r="S111" i="5"/>
  <c r="R111" i="5"/>
  <c r="Q111" i="5"/>
  <c r="P111" i="5"/>
  <c r="W110" i="5"/>
  <c r="V110" i="5"/>
  <c r="U110" i="5"/>
  <c r="T110" i="5"/>
  <c r="S110" i="5"/>
  <c r="R110" i="5"/>
  <c r="Q110" i="5"/>
  <c r="P110" i="5"/>
  <c r="W109" i="5"/>
  <c r="V109" i="5"/>
  <c r="U109" i="5"/>
  <c r="T109" i="5"/>
  <c r="S109" i="5"/>
  <c r="R109" i="5"/>
  <c r="Q109" i="5"/>
  <c r="P109" i="5"/>
  <c r="W108" i="5"/>
  <c r="V108" i="5"/>
  <c r="U108" i="5"/>
  <c r="T108" i="5"/>
  <c r="S108" i="5"/>
  <c r="R108" i="5"/>
  <c r="Q108" i="5"/>
  <c r="P108" i="5"/>
  <c r="W107" i="5"/>
  <c r="V107" i="5"/>
  <c r="U107" i="5"/>
  <c r="T107" i="5"/>
  <c r="S107" i="5"/>
  <c r="R107" i="5"/>
  <c r="Q107" i="5"/>
  <c r="P107" i="5"/>
  <c r="W106" i="5"/>
  <c r="V106" i="5"/>
  <c r="U106" i="5"/>
  <c r="T106" i="5"/>
  <c r="S106" i="5"/>
  <c r="R106" i="5"/>
  <c r="Q106" i="5"/>
  <c r="P106" i="5"/>
  <c r="W105" i="5"/>
  <c r="V105" i="5"/>
  <c r="U105" i="5"/>
  <c r="T105" i="5"/>
  <c r="S105" i="5"/>
  <c r="R105" i="5"/>
  <c r="Q105" i="5"/>
  <c r="P105" i="5"/>
  <c r="W104" i="5"/>
  <c r="V104" i="5"/>
  <c r="U104" i="5"/>
  <c r="T104" i="5"/>
  <c r="S104" i="5"/>
  <c r="R104" i="5"/>
  <c r="Q104" i="5"/>
  <c r="P104" i="5"/>
  <c r="W103" i="5"/>
  <c r="V103" i="5"/>
  <c r="U103" i="5"/>
  <c r="T103" i="5"/>
  <c r="S103" i="5"/>
  <c r="R103" i="5"/>
  <c r="Q103" i="5"/>
  <c r="P103" i="5"/>
  <c r="W102" i="5"/>
  <c r="V102" i="5"/>
  <c r="U102" i="5"/>
  <c r="T102" i="5"/>
  <c r="S102" i="5"/>
  <c r="R102" i="5"/>
  <c r="Q102" i="5"/>
  <c r="P102" i="5"/>
  <c r="W101" i="5"/>
  <c r="V101" i="5"/>
  <c r="U101" i="5"/>
  <c r="T101" i="5"/>
  <c r="S101" i="5"/>
  <c r="R101" i="5"/>
  <c r="Q101" i="5"/>
  <c r="P101" i="5"/>
  <c r="W100" i="5"/>
  <c r="V100" i="5"/>
  <c r="U100" i="5"/>
  <c r="T100" i="5"/>
  <c r="S100" i="5"/>
  <c r="R100" i="5"/>
  <c r="Q100" i="5"/>
  <c r="P100" i="5"/>
  <c r="W99" i="5"/>
  <c r="V99" i="5"/>
  <c r="U99" i="5"/>
  <c r="T99" i="5"/>
  <c r="S99" i="5"/>
  <c r="R99" i="5"/>
  <c r="Q99" i="5"/>
  <c r="P99" i="5"/>
  <c r="W98" i="5"/>
  <c r="V98" i="5"/>
  <c r="U98" i="5"/>
  <c r="T98" i="5"/>
  <c r="S98" i="5"/>
  <c r="R98" i="5"/>
  <c r="Q98" i="5"/>
  <c r="P98" i="5"/>
  <c r="W97" i="5"/>
  <c r="V97" i="5"/>
  <c r="U97" i="5"/>
  <c r="T97" i="5"/>
  <c r="S97" i="5"/>
  <c r="R97" i="5"/>
  <c r="Q97" i="5"/>
  <c r="P97" i="5"/>
  <c r="W96" i="5"/>
  <c r="V96" i="5"/>
  <c r="U96" i="5"/>
  <c r="T96" i="5"/>
  <c r="S96" i="5"/>
  <c r="R96" i="5"/>
  <c r="Q96" i="5"/>
  <c r="P96" i="5"/>
  <c r="W95" i="5"/>
  <c r="V95" i="5"/>
  <c r="U95" i="5"/>
  <c r="T95" i="5"/>
  <c r="S95" i="5"/>
  <c r="R95" i="5"/>
  <c r="Q95" i="5"/>
  <c r="P95" i="5"/>
  <c r="W94" i="5"/>
  <c r="V94" i="5"/>
  <c r="U94" i="5"/>
  <c r="T94" i="5"/>
  <c r="S94" i="5"/>
  <c r="R94" i="5"/>
  <c r="Q94" i="5"/>
  <c r="P94" i="5"/>
  <c r="W93" i="5"/>
  <c r="V93" i="5"/>
  <c r="U93" i="5"/>
  <c r="T93" i="5"/>
  <c r="S93" i="5"/>
  <c r="R93" i="5"/>
  <c r="Q93" i="5"/>
  <c r="P93" i="5"/>
  <c r="W92" i="5"/>
  <c r="V92" i="5"/>
  <c r="U92" i="5"/>
  <c r="T92" i="5"/>
  <c r="S92" i="5"/>
  <c r="R92" i="5"/>
  <c r="Q92" i="5"/>
  <c r="P92" i="5"/>
  <c r="W91" i="5"/>
  <c r="V91" i="5"/>
  <c r="U91" i="5"/>
  <c r="T91" i="5"/>
  <c r="S91" i="5"/>
  <c r="R91" i="5"/>
  <c r="Q91" i="5"/>
  <c r="P91" i="5"/>
  <c r="W90" i="5"/>
  <c r="V90" i="5"/>
  <c r="U90" i="5"/>
  <c r="T90" i="5"/>
  <c r="S90" i="5"/>
  <c r="R90" i="5"/>
  <c r="Q90" i="5"/>
  <c r="P90" i="5"/>
  <c r="W89" i="5"/>
  <c r="V89" i="5"/>
  <c r="U89" i="5"/>
  <c r="T89" i="5"/>
  <c r="S89" i="5"/>
  <c r="R89" i="5"/>
  <c r="Q89" i="5"/>
  <c r="P89" i="5"/>
  <c r="W88" i="5"/>
  <c r="V88" i="5"/>
  <c r="U88" i="5"/>
  <c r="T88" i="5"/>
  <c r="S88" i="5"/>
  <c r="R88" i="5"/>
  <c r="Q88" i="5"/>
  <c r="P88" i="5"/>
  <c r="W87" i="5"/>
  <c r="V87" i="5"/>
  <c r="U87" i="5"/>
  <c r="T87" i="5"/>
  <c r="S87" i="5"/>
  <c r="R87" i="5"/>
  <c r="Q87" i="5"/>
  <c r="P87" i="5"/>
  <c r="W86" i="5"/>
  <c r="V86" i="5"/>
  <c r="U86" i="5"/>
  <c r="T86" i="5"/>
  <c r="S86" i="5"/>
  <c r="R86" i="5"/>
  <c r="Q86" i="5"/>
  <c r="P86" i="5"/>
  <c r="W85" i="5"/>
  <c r="V85" i="5"/>
  <c r="U85" i="5"/>
  <c r="T85" i="5"/>
  <c r="S85" i="5"/>
  <c r="R85" i="5"/>
  <c r="Q85" i="5"/>
  <c r="P85" i="5"/>
  <c r="W84" i="5"/>
  <c r="V84" i="5"/>
  <c r="U84" i="5"/>
  <c r="T84" i="5"/>
  <c r="S84" i="5"/>
  <c r="R84" i="5"/>
  <c r="Q84" i="5"/>
  <c r="P84" i="5"/>
  <c r="W83" i="5"/>
  <c r="V83" i="5"/>
  <c r="U83" i="5"/>
  <c r="T83" i="5"/>
  <c r="S83" i="5"/>
  <c r="R83" i="5"/>
  <c r="Q83" i="5"/>
  <c r="P83" i="5"/>
  <c r="W82" i="5"/>
  <c r="V82" i="5"/>
  <c r="U82" i="5"/>
  <c r="T82" i="5"/>
  <c r="S82" i="5"/>
  <c r="R82" i="5"/>
  <c r="Q82" i="5"/>
  <c r="P82" i="5"/>
  <c r="W81" i="5"/>
  <c r="V81" i="5"/>
  <c r="U81" i="5"/>
  <c r="T81" i="5"/>
  <c r="S81" i="5"/>
  <c r="R81" i="5"/>
  <c r="Q81" i="5"/>
  <c r="P81" i="5"/>
  <c r="W80" i="5"/>
  <c r="V80" i="5"/>
  <c r="U80" i="5"/>
  <c r="T80" i="5"/>
  <c r="S80" i="5"/>
  <c r="R80" i="5"/>
  <c r="Q80" i="5"/>
  <c r="P80" i="5"/>
  <c r="W79" i="5"/>
  <c r="V79" i="5"/>
  <c r="U79" i="5"/>
  <c r="T79" i="5"/>
  <c r="S79" i="5"/>
  <c r="R79" i="5"/>
  <c r="Q79" i="5"/>
  <c r="P79" i="5"/>
  <c r="W78" i="5"/>
  <c r="V78" i="5"/>
  <c r="U78" i="5"/>
  <c r="T78" i="5"/>
  <c r="S78" i="5"/>
  <c r="R78" i="5"/>
  <c r="Q78" i="5"/>
  <c r="P78" i="5"/>
  <c r="W77" i="5"/>
  <c r="V77" i="5"/>
  <c r="U77" i="5"/>
  <c r="T77" i="5"/>
  <c r="S77" i="5"/>
  <c r="R77" i="5"/>
  <c r="Q77" i="5"/>
  <c r="P77" i="5"/>
  <c r="W76" i="5"/>
  <c r="V76" i="5"/>
  <c r="U76" i="5"/>
  <c r="T76" i="5"/>
  <c r="S76" i="5"/>
  <c r="R76" i="5"/>
  <c r="Q76" i="5"/>
  <c r="P76" i="5"/>
  <c r="W75" i="5"/>
  <c r="V75" i="5"/>
  <c r="U75" i="5"/>
  <c r="T75" i="5"/>
  <c r="S75" i="5"/>
  <c r="R75" i="5"/>
  <c r="Q75" i="5"/>
  <c r="P75" i="5"/>
  <c r="W74" i="5"/>
  <c r="V74" i="5"/>
  <c r="U74" i="5"/>
  <c r="T74" i="5"/>
  <c r="S74" i="5"/>
  <c r="R74" i="5"/>
  <c r="Q74" i="5"/>
  <c r="P74" i="5"/>
  <c r="W73" i="5"/>
  <c r="V73" i="5"/>
  <c r="U73" i="5"/>
  <c r="T73" i="5"/>
  <c r="S73" i="5"/>
  <c r="R73" i="5"/>
  <c r="Q73" i="5"/>
  <c r="P73" i="5"/>
  <c r="W72" i="5"/>
  <c r="V72" i="5"/>
  <c r="U72" i="5"/>
  <c r="T72" i="5"/>
  <c r="S72" i="5"/>
  <c r="R72" i="5"/>
  <c r="Q72" i="5"/>
  <c r="P72" i="5"/>
  <c r="W71" i="5"/>
  <c r="V71" i="5"/>
  <c r="U71" i="5"/>
  <c r="T71" i="5"/>
  <c r="S71" i="5"/>
  <c r="R71" i="5"/>
  <c r="Q71" i="5"/>
  <c r="P71" i="5"/>
  <c r="W70" i="5"/>
  <c r="V70" i="5"/>
  <c r="U70" i="5"/>
  <c r="T70" i="5"/>
  <c r="S70" i="5"/>
  <c r="R70" i="5"/>
  <c r="Q70" i="5"/>
  <c r="P70" i="5"/>
  <c r="W69" i="5"/>
  <c r="V69" i="5"/>
  <c r="U69" i="5"/>
  <c r="T69" i="5"/>
  <c r="S69" i="5"/>
  <c r="R69" i="5"/>
  <c r="Q69" i="5"/>
  <c r="P69" i="5"/>
  <c r="W68" i="5"/>
  <c r="V68" i="5"/>
  <c r="U68" i="5"/>
  <c r="T68" i="5"/>
  <c r="S68" i="5"/>
  <c r="R68" i="5"/>
  <c r="Q68" i="5"/>
  <c r="P68" i="5"/>
  <c r="W67" i="5"/>
  <c r="V67" i="5"/>
  <c r="U67" i="5"/>
  <c r="T67" i="5"/>
  <c r="S67" i="5"/>
  <c r="R67" i="5"/>
  <c r="Q67" i="5"/>
  <c r="P67" i="5"/>
  <c r="W66" i="5"/>
  <c r="V66" i="5"/>
  <c r="U66" i="5"/>
  <c r="T66" i="5"/>
  <c r="S66" i="5"/>
  <c r="R66" i="5"/>
  <c r="Q66" i="5"/>
  <c r="P66" i="5"/>
  <c r="W65" i="5"/>
  <c r="V65" i="5"/>
  <c r="U65" i="5"/>
  <c r="T65" i="5"/>
  <c r="S65" i="5"/>
  <c r="R65" i="5"/>
  <c r="Q65" i="5"/>
  <c r="P65" i="5"/>
  <c r="W64" i="5"/>
  <c r="V64" i="5"/>
  <c r="U64" i="5"/>
  <c r="T64" i="5"/>
  <c r="S64" i="5"/>
  <c r="R64" i="5"/>
  <c r="Q64" i="5"/>
  <c r="P64" i="5"/>
  <c r="W63" i="5"/>
  <c r="V63" i="5"/>
  <c r="U63" i="5"/>
  <c r="T63" i="5"/>
  <c r="S63" i="5"/>
  <c r="R63" i="5"/>
  <c r="Q63" i="5"/>
  <c r="P63" i="5"/>
  <c r="W62" i="5"/>
  <c r="V62" i="5"/>
  <c r="U62" i="5"/>
  <c r="T62" i="5"/>
  <c r="S62" i="5"/>
  <c r="R62" i="5"/>
  <c r="Q62" i="5"/>
  <c r="P62" i="5"/>
  <c r="W61" i="5"/>
  <c r="V61" i="5"/>
  <c r="U61" i="5"/>
  <c r="T61" i="5"/>
  <c r="S61" i="5"/>
  <c r="R61" i="5"/>
  <c r="Q61" i="5"/>
  <c r="P61" i="5"/>
  <c r="W60" i="5"/>
  <c r="V60" i="5"/>
  <c r="U60" i="5"/>
  <c r="T60" i="5"/>
  <c r="S60" i="5"/>
  <c r="R60" i="5"/>
  <c r="Q60" i="5"/>
  <c r="P60" i="5"/>
  <c r="W59" i="5"/>
  <c r="V59" i="5"/>
  <c r="U59" i="5"/>
  <c r="T59" i="5"/>
  <c r="S59" i="5"/>
  <c r="R59" i="5"/>
  <c r="Q59" i="5"/>
  <c r="P59" i="5"/>
  <c r="W58" i="5"/>
  <c r="V58" i="5"/>
  <c r="U58" i="5"/>
  <c r="T58" i="5"/>
  <c r="S58" i="5"/>
  <c r="R58" i="5"/>
  <c r="Q58" i="5"/>
  <c r="P58" i="5"/>
  <c r="W57" i="5"/>
  <c r="V57" i="5"/>
  <c r="U57" i="5"/>
  <c r="T57" i="5"/>
  <c r="S57" i="5"/>
  <c r="R57" i="5"/>
  <c r="Q57" i="5"/>
  <c r="P57" i="5"/>
  <c r="W56" i="5"/>
  <c r="V56" i="5"/>
  <c r="U56" i="5"/>
  <c r="T56" i="5"/>
  <c r="S56" i="5"/>
  <c r="R56" i="5"/>
  <c r="Q56" i="5"/>
  <c r="P56" i="5"/>
  <c r="W55" i="5"/>
  <c r="V55" i="5"/>
  <c r="U55" i="5"/>
  <c r="T55" i="5"/>
  <c r="S55" i="5"/>
  <c r="R55" i="5"/>
  <c r="Q55" i="5"/>
  <c r="P55" i="5"/>
  <c r="W54" i="5"/>
  <c r="V54" i="5"/>
  <c r="U54" i="5"/>
  <c r="T54" i="5"/>
  <c r="S54" i="5"/>
  <c r="R54" i="5"/>
  <c r="Q54" i="5"/>
  <c r="P54" i="5"/>
  <c r="W53" i="5"/>
  <c r="V53" i="5"/>
  <c r="U53" i="5"/>
  <c r="T53" i="5"/>
  <c r="S53" i="5"/>
  <c r="R53" i="5"/>
  <c r="Q53" i="5"/>
  <c r="P53" i="5"/>
  <c r="W52" i="5"/>
  <c r="V52" i="5"/>
  <c r="U52" i="5"/>
  <c r="T52" i="5"/>
  <c r="S52" i="5"/>
  <c r="R52" i="5"/>
  <c r="Q52" i="5"/>
  <c r="P52" i="5"/>
  <c r="W51" i="5"/>
  <c r="V51" i="5"/>
  <c r="U51" i="5"/>
  <c r="T51" i="5"/>
  <c r="S51" i="5"/>
  <c r="R51" i="5"/>
  <c r="Q51" i="5"/>
  <c r="P51" i="5"/>
  <c r="W50" i="5"/>
  <c r="V50" i="5"/>
  <c r="U50" i="5"/>
  <c r="T50" i="5"/>
  <c r="S50" i="5"/>
  <c r="R50" i="5"/>
  <c r="Q50" i="5"/>
  <c r="P50" i="5"/>
  <c r="W49" i="5"/>
  <c r="V49" i="5"/>
  <c r="U49" i="5"/>
  <c r="T49" i="5"/>
  <c r="S49" i="5"/>
  <c r="R49" i="5"/>
  <c r="Q49" i="5"/>
  <c r="P49" i="5"/>
  <c r="W48" i="5"/>
  <c r="V48" i="5"/>
  <c r="U48" i="5"/>
  <c r="T48" i="5"/>
  <c r="S48" i="5"/>
  <c r="R48" i="5"/>
  <c r="Q48" i="5"/>
  <c r="P48" i="5"/>
  <c r="W47" i="5"/>
  <c r="V47" i="5"/>
  <c r="U47" i="5"/>
  <c r="T47" i="5"/>
  <c r="S47" i="5"/>
  <c r="R47" i="5"/>
  <c r="Q47" i="5"/>
  <c r="P47" i="5"/>
  <c r="W46" i="5"/>
  <c r="V46" i="5"/>
  <c r="U46" i="5"/>
  <c r="T46" i="5"/>
  <c r="S46" i="5"/>
  <c r="R46" i="5"/>
  <c r="Q46" i="5"/>
  <c r="P46" i="5"/>
  <c r="W45" i="5"/>
  <c r="V45" i="5"/>
  <c r="U45" i="5"/>
  <c r="T45" i="5"/>
  <c r="S45" i="5"/>
  <c r="R45" i="5"/>
  <c r="Q45" i="5"/>
  <c r="P45" i="5"/>
  <c r="W44" i="5"/>
  <c r="V44" i="5"/>
  <c r="U44" i="5"/>
  <c r="T44" i="5"/>
  <c r="S44" i="5"/>
  <c r="R44" i="5"/>
  <c r="Q44" i="5"/>
  <c r="P44" i="5"/>
  <c r="W43" i="5"/>
  <c r="V43" i="5"/>
  <c r="U43" i="5"/>
  <c r="T43" i="5"/>
  <c r="S43" i="5"/>
  <c r="R43" i="5"/>
  <c r="Q43" i="5"/>
  <c r="P43" i="5"/>
  <c r="W42" i="5"/>
  <c r="V42" i="5"/>
  <c r="U42" i="5"/>
  <c r="T42" i="5"/>
  <c r="S42" i="5"/>
  <c r="R42" i="5"/>
  <c r="Q42" i="5"/>
  <c r="P42" i="5"/>
  <c r="W41" i="5"/>
  <c r="V41" i="5"/>
  <c r="U41" i="5"/>
  <c r="T41" i="5"/>
  <c r="S41" i="5"/>
  <c r="R41" i="5"/>
  <c r="Q41" i="5"/>
  <c r="P41" i="5"/>
  <c r="W40" i="5"/>
  <c r="V40" i="5"/>
  <c r="U40" i="5"/>
  <c r="T40" i="5"/>
  <c r="S40" i="5"/>
  <c r="R40" i="5"/>
  <c r="Q40" i="5"/>
  <c r="P40" i="5"/>
  <c r="W39" i="5"/>
  <c r="V39" i="5"/>
  <c r="U39" i="5"/>
  <c r="T39" i="5"/>
  <c r="S39" i="5"/>
  <c r="R39" i="5"/>
  <c r="Q39" i="5"/>
  <c r="P39" i="5"/>
  <c r="W38" i="5"/>
  <c r="V38" i="5"/>
  <c r="U38" i="5"/>
  <c r="T38" i="5"/>
  <c r="S38" i="5"/>
  <c r="R38" i="5"/>
  <c r="Q38" i="5"/>
  <c r="P38" i="5"/>
  <c r="W37" i="5"/>
  <c r="V37" i="5"/>
  <c r="U37" i="5"/>
  <c r="T37" i="5"/>
  <c r="S37" i="5"/>
  <c r="R37" i="5"/>
  <c r="Q37" i="5"/>
  <c r="P37" i="5"/>
  <c r="W36" i="5"/>
  <c r="V36" i="5"/>
  <c r="U36" i="5"/>
  <c r="T36" i="5"/>
  <c r="S36" i="5"/>
  <c r="R36" i="5"/>
  <c r="Q36" i="5"/>
  <c r="P36" i="5"/>
  <c r="W35" i="5"/>
  <c r="V35" i="5"/>
  <c r="U35" i="5"/>
  <c r="T35" i="5"/>
  <c r="S35" i="5"/>
  <c r="R35" i="5"/>
  <c r="Q35" i="5"/>
  <c r="P35" i="5"/>
  <c r="W34" i="5"/>
  <c r="V34" i="5"/>
  <c r="U34" i="5"/>
  <c r="T34" i="5"/>
  <c r="S34" i="5"/>
  <c r="R34" i="5"/>
  <c r="Q34" i="5"/>
  <c r="P34" i="5"/>
  <c r="W33" i="5"/>
  <c r="V33" i="5"/>
  <c r="U33" i="5"/>
  <c r="T33" i="5"/>
  <c r="S33" i="5"/>
  <c r="R33" i="5"/>
  <c r="Q33" i="5"/>
  <c r="P33" i="5"/>
  <c r="W32" i="5"/>
  <c r="V32" i="5"/>
  <c r="U32" i="5"/>
  <c r="T32" i="5"/>
  <c r="S32" i="5"/>
  <c r="R32" i="5"/>
  <c r="Q32" i="5"/>
  <c r="P32" i="5"/>
  <c r="W31" i="5"/>
  <c r="V31" i="5"/>
  <c r="U31" i="5"/>
  <c r="T31" i="5"/>
  <c r="S31" i="5"/>
  <c r="R31" i="5"/>
  <c r="Q31" i="5"/>
  <c r="P31" i="5"/>
  <c r="W30" i="5"/>
  <c r="V30" i="5"/>
  <c r="U30" i="5"/>
  <c r="T30" i="5"/>
  <c r="S30" i="5"/>
  <c r="R30" i="5"/>
  <c r="Q30" i="5"/>
  <c r="P30" i="5"/>
  <c r="W29" i="5"/>
  <c r="V29" i="5"/>
  <c r="U29" i="5"/>
  <c r="T29" i="5"/>
  <c r="S29" i="5"/>
  <c r="R29" i="5"/>
  <c r="Q29" i="5"/>
  <c r="P29" i="5"/>
  <c r="W28" i="5"/>
  <c r="V28" i="5"/>
  <c r="U28" i="5"/>
  <c r="T28" i="5"/>
  <c r="S28" i="5"/>
  <c r="R28" i="5"/>
  <c r="Q28" i="5"/>
  <c r="P28" i="5"/>
  <c r="W27" i="5"/>
  <c r="V27" i="5"/>
  <c r="U27" i="5"/>
  <c r="T27" i="5"/>
  <c r="S27" i="5"/>
  <c r="R27" i="5"/>
  <c r="Q27" i="5"/>
  <c r="P27" i="5"/>
  <c r="W26" i="5"/>
  <c r="V26" i="5"/>
  <c r="U26" i="5"/>
  <c r="T26" i="5"/>
  <c r="S26" i="5"/>
  <c r="R26" i="5"/>
  <c r="Q26" i="5"/>
  <c r="P26" i="5"/>
  <c r="W25" i="5"/>
  <c r="V25" i="5"/>
  <c r="U25" i="5"/>
  <c r="T25" i="5"/>
  <c r="S25" i="5"/>
  <c r="R25" i="5"/>
  <c r="Q25" i="5"/>
  <c r="P25" i="5"/>
  <c r="W24" i="5"/>
  <c r="V24" i="5"/>
  <c r="U24" i="5"/>
  <c r="T24" i="5"/>
  <c r="S24" i="5"/>
  <c r="R24" i="5"/>
  <c r="Q24" i="5"/>
  <c r="P24" i="5"/>
  <c r="W23" i="5"/>
  <c r="V23" i="5"/>
  <c r="U23" i="5"/>
  <c r="T23" i="5"/>
  <c r="S23" i="5"/>
  <c r="R23" i="5"/>
  <c r="Q23" i="5"/>
  <c r="P23" i="5"/>
  <c r="W22" i="5"/>
  <c r="V22" i="5"/>
  <c r="U22" i="5"/>
  <c r="T22" i="5"/>
  <c r="S22" i="5"/>
  <c r="R22" i="5"/>
  <c r="Q22" i="5"/>
  <c r="P22" i="5"/>
  <c r="W21" i="5"/>
  <c r="V21" i="5"/>
  <c r="U21" i="5"/>
  <c r="T21" i="5"/>
  <c r="S21" i="5"/>
  <c r="R21" i="5"/>
  <c r="Q21" i="5"/>
  <c r="P21" i="5"/>
  <c r="W20" i="5"/>
  <c r="V20" i="5"/>
  <c r="U20" i="5"/>
  <c r="T20" i="5"/>
  <c r="S20" i="5"/>
  <c r="R20" i="5"/>
  <c r="Q20" i="5"/>
  <c r="P20" i="5"/>
  <c r="W19" i="5"/>
  <c r="V19" i="5"/>
  <c r="U19" i="5"/>
  <c r="T19" i="5"/>
  <c r="S19" i="5"/>
  <c r="R19" i="5"/>
  <c r="Q19" i="5"/>
  <c r="P19" i="5"/>
  <c r="W18" i="5"/>
  <c r="V18" i="5"/>
  <c r="U18" i="5"/>
  <c r="T18" i="5"/>
  <c r="S18" i="5"/>
  <c r="R18" i="5"/>
  <c r="Q18" i="5"/>
  <c r="P18" i="5"/>
  <c r="W17" i="5"/>
  <c r="V17" i="5"/>
  <c r="U17" i="5"/>
  <c r="T17" i="5"/>
  <c r="S17" i="5"/>
  <c r="R17" i="5"/>
  <c r="Q17" i="5"/>
  <c r="P17" i="5"/>
  <c r="W16" i="5"/>
  <c r="V16" i="5"/>
  <c r="U16" i="5"/>
  <c r="T16" i="5"/>
  <c r="S16" i="5"/>
  <c r="R16" i="5"/>
  <c r="Q16" i="5"/>
  <c r="P16" i="5"/>
  <c r="W15" i="5"/>
  <c r="V15" i="5"/>
  <c r="U15" i="5"/>
  <c r="T15" i="5"/>
  <c r="S15" i="5"/>
  <c r="R15" i="5"/>
  <c r="Q15" i="5"/>
  <c r="P15" i="5"/>
  <c r="W14" i="5"/>
  <c r="V14" i="5"/>
  <c r="U14" i="5"/>
  <c r="T14" i="5"/>
  <c r="S14" i="5"/>
  <c r="R14" i="5"/>
  <c r="Q14" i="5"/>
  <c r="P14" i="5"/>
  <c r="W13" i="5"/>
  <c r="V13" i="5"/>
  <c r="U13" i="5"/>
  <c r="T13" i="5"/>
  <c r="S13" i="5"/>
  <c r="R13" i="5"/>
  <c r="Q13" i="5"/>
  <c r="P13" i="5"/>
  <c r="W12" i="5"/>
  <c r="V12" i="5"/>
  <c r="U12" i="5"/>
  <c r="T12" i="5"/>
  <c r="S12" i="5"/>
  <c r="R12" i="5"/>
  <c r="Q12" i="5"/>
  <c r="P12" i="5"/>
  <c r="W11" i="5"/>
  <c r="V11" i="5"/>
  <c r="U11" i="5"/>
  <c r="T11" i="5"/>
  <c r="S11" i="5"/>
  <c r="R11" i="5"/>
  <c r="Q11" i="5"/>
  <c r="P11" i="5"/>
  <c r="W10" i="5"/>
  <c r="V10" i="5"/>
  <c r="U10" i="5"/>
  <c r="T10" i="5"/>
  <c r="S10" i="5"/>
  <c r="R10" i="5"/>
  <c r="Q10" i="5"/>
  <c r="P10" i="5"/>
  <c r="W9" i="5"/>
  <c r="V9" i="5"/>
  <c r="U9" i="5"/>
  <c r="T9" i="5"/>
  <c r="S9" i="5"/>
  <c r="R9" i="5"/>
  <c r="Q9" i="5"/>
  <c r="P9" i="5"/>
  <c r="W8" i="5"/>
  <c r="V8" i="5"/>
  <c r="U8" i="5"/>
  <c r="T8" i="5"/>
  <c r="S8" i="5"/>
  <c r="R8" i="5"/>
  <c r="Q8" i="5"/>
  <c r="P8" i="5"/>
  <c r="W7" i="5"/>
  <c r="V7" i="5"/>
  <c r="U7" i="5"/>
  <c r="T7" i="5"/>
  <c r="S7" i="5"/>
  <c r="R7" i="5"/>
  <c r="Q7" i="5"/>
  <c r="P7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R108" i="4" l="1"/>
  <c r="BZ7" i="1" l="1"/>
  <c r="I20" i="4" l="1"/>
  <c r="J20" i="4"/>
  <c r="K20" i="4"/>
  <c r="O20" i="4"/>
  <c r="P20" i="4" s="1"/>
  <c r="U20" i="4"/>
  <c r="V20" i="4" s="1"/>
  <c r="AA20" i="4"/>
  <c r="AB20" i="4" s="1"/>
  <c r="AG20" i="4"/>
  <c r="AH20" i="4"/>
  <c r="AL20" i="4"/>
  <c r="AM20" i="4"/>
  <c r="AN20" i="4"/>
  <c r="AP20" i="4" s="1"/>
  <c r="AQ20" i="4"/>
  <c r="AR20" i="4" s="1"/>
  <c r="AT20" i="4"/>
  <c r="AV20" i="4" s="1"/>
  <c r="AU20" i="4"/>
  <c r="BF20" i="4"/>
  <c r="BG20" i="4" s="1"/>
  <c r="BI20" i="4"/>
  <c r="BJ20" i="4" s="1"/>
  <c r="BR20" i="4"/>
  <c r="BS20" i="4" s="1"/>
  <c r="BU20" i="4"/>
  <c r="BV20" i="4" s="1"/>
  <c r="BX20" i="4"/>
  <c r="BY20" i="4" s="1"/>
  <c r="CA20" i="4"/>
  <c r="CB20" i="4" s="1"/>
  <c r="BZ20" i="4" l="1"/>
  <c r="BW20" i="4"/>
  <c r="AS20" i="4"/>
  <c r="BH20" i="4"/>
  <c r="BT20" i="4"/>
  <c r="BK20" i="4"/>
  <c r="CC20" i="4"/>
  <c r="AO20" i="4"/>
  <c r="AC20" i="4"/>
  <c r="W20" i="4"/>
  <c r="Q20" i="4"/>
  <c r="AL102" i="4"/>
  <c r="CA124" i="4" l="1"/>
  <c r="CB124" i="4" s="1"/>
  <c r="CA6" i="4"/>
  <c r="CB6" i="4" s="1"/>
  <c r="CA7" i="4"/>
  <c r="CB7" i="4" s="1"/>
  <c r="CA8" i="4"/>
  <c r="CB8" i="4" s="1"/>
  <c r="CA9" i="4"/>
  <c r="CB9" i="4" s="1"/>
  <c r="CA10" i="4"/>
  <c r="CB10" i="4" s="1"/>
  <c r="CA11" i="4"/>
  <c r="CB11" i="4" s="1"/>
  <c r="CA12" i="4"/>
  <c r="CB12" i="4" s="1"/>
  <c r="CA13" i="4"/>
  <c r="CB13" i="4" s="1"/>
  <c r="CA14" i="4"/>
  <c r="CB14" i="4" s="1"/>
  <c r="CA15" i="4"/>
  <c r="CB15" i="4"/>
  <c r="CA16" i="4"/>
  <c r="CB16" i="4" s="1"/>
  <c r="CA17" i="4"/>
  <c r="CB17" i="4" s="1"/>
  <c r="CA18" i="4"/>
  <c r="CB18" i="4" s="1"/>
  <c r="CA19" i="4"/>
  <c r="CB19" i="4" s="1"/>
  <c r="CA21" i="4"/>
  <c r="CB21" i="4" s="1"/>
  <c r="CA22" i="4"/>
  <c r="CB22" i="4" s="1"/>
  <c r="CA23" i="4"/>
  <c r="CB23" i="4" s="1"/>
  <c r="CA24" i="4"/>
  <c r="CB24" i="4" s="1"/>
  <c r="CA25" i="4"/>
  <c r="CB25" i="4" s="1"/>
  <c r="CA26" i="4"/>
  <c r="CB26" i="4" s="1"/>
  <c r="CA27" i="4"/>
  <c r="CB27" i="4" s="1"/>
  <c r="CA28" i="4"/>
  <c r="CB28" i="4" s="1"/>
  <c r="CA29" i="4"/>
  <c r="CB29" i="4" s="1"/>
  <c r="CA30" i="4"/>
  <c r="CB30" i="4" s="1"/>
  <c r="CA31" i="4"/>
  <c r="CB31" i="4" s="1"/>
  <c r="CA32" i="4"/>
  <c r="CB32" i="4" s="1"/>
  <c r="CA33" i="4"/>
  <c r="CB33" i="4" s="1"/>
  <c r="CA34" i="4"/>
  <c r="CB34" i="4" s="1"/>
  <c r="CA35" i="4"/>
  <c r="CB35" i="4" s="1"/>
  <c r="CA36" i="4"/>
  <c r="CB36" i="4" s="1"/>
  <c r="CA37" i="4"/>
  <c r="CB37" i="4" s="1"/>
  <c r="CA38" i="4"/>
  <c r="CB38" i="4" s="1"/>
  <c r="CA39" i="4"/>
  <c r="CB39" i="4" s="1"/>
  <c r="CA40" i="4"/>
  <c r="CB40" i="4" s="1"/>
  <c r="CA41" i="4"/>
  <c r="CB41" i="4" s="1"/>
  <c r="CA42" i="4"/>
  <c r="CB42" i="4" s="1"/>
  <c r="CA43" i="4"/>
  <c r="CB43" i="4" s="1"/>
  <c r="CA44" i="4"/>
  <c r="CB44" i="4" s="1"/>
  <c r="CA45" i="4"/>
  <c r="CB45" i="4" s="1"/>
  <c r="CA46" i="4"/>
  <c r="CB46" i="4" s="1"/>
  <c r="CA47" i="4"/>
  <c r="CB47" i="4" s="1"/>
  <c r="CA48" i="4"/>
  <c r="CB48" i="4" s="1"/>
  <c r="CA49" i="4"/>
  <c r="CB49" i="4" s="1"/>
  <c r="CA50" i="4"/>
  <c r="CB50" i="4" s="1"/>
  <c r="CA51" i="4"/>
  <c r="CB51" i="4" s="1"/>
  <c r="CA52" i="4"/>
  <c r="CB52" i="4" s="1"/>
  <c r="CA53" i="4"/>
  <c r="CB53" i="4" s="1"/>
  <c r="CA54" i="4"/>
  <c r="CB54" i="4" s="1"/>
  <c r="CA55" i="4"/>
  <c r="CB55" i="4" s="1"/>
  <c r="CA56" i="4"/>
  <c r="CB56" i="4" s="1"/>
  <c r="CA57" i="4"/>
  <c r="CB57" i="4" s="1"/>
  <c r="CA58" i="4"/>
  <c r="CB58" i="4" s="1"/>
  <c r="CA59" i="4"/>
  <c r="CB59" i="4" s="1"/>
  <c r="CA60" i="4"/>
  <c r="CB60" i="4" s="1"/>
  <c r="CA61" i="4"/>
  <c r="CB61" i="4" s="1"/>
  <c r="CA62" i="4"/>
  <c r="CB62" i="4" s="1"/>
  <c r="CA63" i="4"/>
  <c r="CB63" i="4" s="1"/>
  <c r="CA64" i="4"/>
  <c r="CB64" i="4" s="1"/>
  <c r="CA65" i="4"/>
  <c r="CB65" i="4" s="1"/>
  <c r="CA66" i="4"/>
  <c r="CB66" i="4" s="1"/>
  <c r="CA67" i="4"/>
  <c r="CB67" i="4" s="1"/>
  <c r="CA68" i="4"/>
  <c r="CB68" i="4" s="1"/>
  <c r="CA69" i="4"/>
  <c r="CB69" i="4"/>
  <c r="CA70" i="4"/>
  <c r="CB70" i="4" s="1"/>
  <c r="CA71" i="4"/>
  <c r="CB71" i="4" s="1"/>
  <c r="CA72" i="4"/>
  <c r="CB72" i="4" s="1"/>
  <c r="CA73" i="4"/>
  <c r="CB73" i="4" s="1"/>
  <c r="CA74" i="4"/>
  <c r="CB74" i="4" s="1"/>
  <c r="CA75" i="4"/>
  <c r="CB75" i="4" s="1"/>
  <c r="CA76" i="4"/>
  <c r="CB76" i="4" s="1"/>
  <c r="CA77" i="4"/>
  <c r="CB77" i="4" s="1"/>
  <c r="CA78" i="4"/>
  <c r="CB78" i="4" s="1"/>
  <c r="CA79" i="4"/>
  <c r="CB79" i="4" s="1"/>
  <c r="CA80" i="4"/>
  <c r="CB80" i="4" s="1"/>
  <c r="CA81" i="4"/>
  <c r="CB81" i="4" s="1"/>
  <c r="CA82" i="4"/>
  <c r="CB82" i="4" s="1"/>
  <c r="CA83" i="4"/>
  <c r="CB83" i="4" s="1"/>
  <c r="CA84" i="4"/>
  <c r="CB84" i="4" s="1"/>
  <c r="CA85" i="4"/>
  <c r="CB85" i="4" s="1"/>
  <c r="CA86" i="4"/>
  <c r="CB86" i="4" s="1"/>
  <c r="CA87" i="4"/>
  <c r="CB87" i="4" s="1"/>
  <c r="CA88" i="4"/>
  <c r="CB88" i="4" s="1"/>
  <c r="CA89" i="4"/>
  <c r="CB89" i="4" s="1"/>
  <c r="CA90" i="4"/>
  <c r="CB90" i="4" s="1"/>
  <c r="CA91" i="4"/>
  <c r="CB91" i="4" s="1"/>
  <c r="CA92" i="4"/>
  <c r="CB92" i="4" s="1"/>
  <c r="CA93" i="4"/>
  <c r="CB93" i="4" s="1"/>
  <c r="CA94" i="4"/>
  <c r="CB94" i="4" s="1"/>
  <c r="CA95" i="4"/>
  <c r="CB95" i="4" s="1"/>
  <c r="CA96" i="4"/>
  <c r="CB96" i="4" s="1"/>
  <c r="CA97" i="4"/>
  <c r="CB97" i="4" s="1"/>
  <c r="CA98" i="4"/>
  <c r="CB98" i="4" s="1"/>
  <c r="CA99" i="4"/>
  <c r="CB99" i="4" s="1"/>
  <c r="CA100" i="4"/>
  <c r="CB100" i="4" s="1"/>
  <c r="CA101" i="4"/>
  <c r="CB101" i="4" s="1"/>
  <c r="CA102" i="4"/>
  <c r="CB102" i="4" s="1"/>
  <c r="CA103" i="4"/>
  <c r="CB103" i="4" s="1"/>
  <c r="CA104" i="4"/>
  <c r="CB104" i="4" s="1"/>
  <c r="CA105" i="4"/>
  <c r="CB105" i="4" s="1"/>
  <c r="CA106" i="4"/>
  <c r="CB106" i="4" s="1"/>
  <c r="CA107" i="4"/>
  <c r="CB107" i="4" s="1"/>
  <c r="CA108" i="4"/>
  <c r="CB108" i="4" s="1"/>
  <c r="CA109" i="4"/>
  <c r="CB109" i="4" s="1"/>
  <c r="CA110" i="4"/>
  <c r="CB110" i="4" s="1"/>
  <c r="CA111" i="4"/>
  <c r="CB111" i="4" s="1"/>
  <c r="CA112" i="4"/>
  <c r="CB112" i="4" s="1"/>
  <c r="CA113" i="4"/>
  <c r="CB113" i="4" s="1"/>
  <c r="CA114" i="4"/>
  <c r="CB114" i="4" s="1"/>
  <c r="CA115" i="4"/>
  <c r="CB115" i="4" s="1"/>
  <c r="CA116" i="4"/>
  <c r="CB116" i="4" s="1"/>
  <c r="CA117" i="4"/>
  <c r="CB117" i="4" s="1"/>
  <c r="CA118" i="4"/>
  <c r="CB118" i="4" s="1"/>
  <c r="CA119" i="4"/>
  <c r="CB119" i="4" s="1"/>
  <c r="CA120" i="4"/>
  <c r="CB120" i="4" s="1"/>
  <c r="CA121" i="4"/>
  <c r="CB121" i="4" s="1"/>
  <c r="CA122" i="4"/>
  <c r="CB122" i="4" s="1"/>
  <c r="CA123" i="4"/>
  <c r="CB123" i="4" s="1"/>
  <c r="CA5" i="4"/>
  <c r="CB5" i="4" s="1"/>
  <c r="CA4" i="4"/>
  <c r="BZ68" i="1"/>
  <c r="CA68" i="1" s="1"/>
  <c r="BZ27" i="1"/>
  <c r="CA27" i="1" s="1"/>
  <c r="BZ28" i="1"/>
  <c r="CA28" i="1" s="1"/>
  <c r="BZ29" i="1"/>
  <c r="CA29" i="1" s="1"/>
  <c r="BZ30" i="1"/>
  <c r="CA30" i="1" s="1"/>
  <c r="BZ31" i="1"/>
  <c r="CA31" i="1" s="1"/>
  <c r="BZ32" i="1"/>
  <c r="CA32" i="1" s="1"/>
  <c r="BZ33" i="1"/>
  <c r="CA33" i="1" s="1"/>
  <c r="BZ34" i="1"/>
  <c r="CA34" i="1" s="1"/>
  <c r="BZ35" i="1"/>
  <c r="CA35" i="1" s="1"/>
  <c r="BZ36" i="1"/>
  <c r="CA36" i="1" s="1"/>
  <c r="BZ37" i="1"/>
  <c r="CA37" i="1" s="1"/>
  <c r="BZ38" i="1"/>
  <c r="CA38" i="1" s="1"/>
  <c r="BZ39" i="1"/>
  <c r="CA39" i="1" s="1"/>
  <c r="BZ40" i="1"/>
  <c r="CA40" i="1" s="1"/>
  <c r="BZ41" i="1"/>
  <c r="CA41" i="1" s="1"/>
  <c r="BZ42" i="1"/>
  <c r="CA42" i="1" s="1"/>
  <c r="BZ43" i="1"/>
  <c r="CA43" i="1" s="1"/>
  <c r="BZ44" i="1"/>
  <c r="CA44" i="1" s="1"/>
  <c r="BZ45" i="1"/>
  <c r="CA45" i="1" s="1"/>
  <c r="BZ46" i="1"/>
  <c r="CA46" i="1" s="1"/>
  <c r="BZ47" i="1"/>
  <c r="CA47" i="1" s="1"/>
  <c r="BZ48" i="1"/>
  <c r="CA48" i="1" s="1"/>
  <c r="BZ49" i="1"/>
  <c r="CA49" i="1" s="1"/>
  <c r="BZ50" i="1"/>
  <c r="CA50" i="1" s="1"/>
  <c r="BZ51" i="1"/>
  <c r="CA51" i="1" s="1"/>
  <c r="BZ52" i="1"/>
  <c r="CA52" i="1" s="1"/>
  <c r="BZ53" i="1"/>
  <c r="CA53" i="1" s="1"/>
  <c r="BZ54" i="1"/>
  <c r="CA54" i="1" s="1"/>
  <c r="BZ55" i="1"/>
  <c r="CA55" i="1" s="1"/>
  <c r="BZ56" i="1"/>
  <c r="CA56" i="1" s="1"/>
  <c r="BZ57" i="1"/>
  <c r="CA57" i="1" s="1"/>
  <c r="BZ58" i="1"/>
  <c r="CA58" i="1" s="1"/>
  <c r="BZ59" i="1"/>
  <c r="CA59" i="1" s="1"/>
  <c r="BZ60" i="1"/>
  <c r="CA60" i="1" s="1"/>
  <c r="BZ61" i="1"/>
  <c r="CA61" i="1" s="1"/>
  <c r="BZ62" i="1"/>
  <c r="CA62" i="1" s="1"/>
  <c r="BZ63" i="1"/>
  <c r="CA63" i="1" s="1"/>
  <c r="BZ64" i="1"/>
  <c r="CA64" i="1" s="1"/>
  <c r="BZ65" i="1"/>
  <c r="CA65" i="1" s="1"/>
  <c r="BZ66" i="1"/>
  <c r="CA66" i="1" s="1"/>
  <c r="BZ67" i="1"/>
  <c r="CA67" i="1" s="1"/>
  <c r="BZ26" i="1"/>
  <c r="CA26" i="1" s="1"/>
  <c r="BZ25" i="1"/>
  <c r="CA25" i="1" s="1"/>
  <c r="CB4" i="4" l="1"/>
  <c r="BZ9" i="1" l="1"/>
  <c r="CA9" i="1" s="1"/>
  <c r="BZ10" i="1"/>
  <c r="CA10" i="1" s="1"/>
  <c r="BZ11" i="1"/>
  <c r="CA11" i="1" s="1"/>
  <c r="BZ12" i="1"/>
  <c r="CA12" i="1" s="1"/>
  <c r="BZ13" i="1"/>
  <c r="CA13" i="1" s="1"/>
  <c r="BZ14" i="1"/>
  <c r="CA14" i="1" s="1"/>
  <c r="BZ15" i="1"/>
  <c r="CA15" i="1" s="1"/>
  <c r="BZ16" i="1"/>
  <c r="CA16" i="1" s="1"/>
  <c r="BZ17" i="1"/>
  <c r="CA17" i="1" s="1"/>
  <c r="BZ18" i="1"/>
  <c r="CA18" i="1" s="1"/>
  <c r="BZ19" i="1"/>
  <c r="CA19" i="1" s="1"/>
  <c r="BZ20" i="1"/>
  <c r="CA20" i="1" s="1"/>
  <c r="BZ21" i="1"/>
  <c r="CA21" i="1" s="1"/>
  <c r="BZ22" i="1"/>
  <c r="CA22" i="1" s="1"/>
  <c r="BZ23" i="1"/>
  <c r="CA23" i="1" s="1"/>
  <c r="BZ24" i="1"/>
  <c r="BZ8" i="1"/>
  <c r="CA8" i="1" s="1"/>
  <c r="CA7" i="1"/>
  <c r="BR4" i="4" l="1"/>
  <c r="U4" i="4"/>
  <c r="T7" i="1"/>
  <c r="U7" i="1" s="1"/>
  <c r="V7" i="1" l="1"/>
  <c r="O4" i="4"/>
  <c r="Q4" i="4" s="1"/>
  <c r="CC6" i="4"/>
  <c r="CC8" i="4"/>
  <c r="CC9" i="4"/>
  <c r="CC10" i="4"/>
  <c r="CC12" i="4"/>
  <c r="CC13" i="4"/>
  <c r="CC14" i="4"/>
  <c r="CC16" i="4"/>
  <c r="CC17" i="4"/>
  <c r="CC18" i="4"/>
  <c r="CC21" i="4"/>
  <c r="CC22" i="4"/>
  <c r="CC24" i="4"/>
  <c r="CC25" i="4"/>
  <c r="CC26" i="4"/>
  <c r="CC28" i="4"/>
  <c r="CC29" i="4"/>
  <c r="CC30" i="4"/>
  <c r="CC32" i="4"/>
  <c r="CC33" i="4"/>
  <c r="CC34" i="4"/>
  <c r="CC36" i="4"/>
  <c r="CC37" i="4"/>
  <c r="CC38" i="4"/>
  <c r="CC40" i="4"/>
  <c r="CC41" i="4"/>
  <c r="CC42" i="4"/>
  <c r="CC44" i="4"/>
  <c r="CC45" i="4"/>
  <c r="CC46" i="4"/>
  <c r="CC48" i="4"/>
  <c r="CC49" i="4"/>
  <c r="CC50" i="4"/>
  <c r="CC52" i="4"/>
  <c r="CC53" i="4"/>
  <c r="CC54" i="4"/>
  <c r="CC56" i="4"/>
  <c r="CC57" i="4"/>
  <c r="CC58" i="4"/>
  <c r="CC60" i="4"/>
  <c r="CC61" i="4"/>
  <c r="CC62" i="4"/>
  <c r="CC64" i="4"/>
  <c r="CC65" i="4"/>
  <c r="CC66" i="4"/>
  <c r="CC68" i="4"/>
  <c r="CC69" i="4"/>
  <c r="CC70" i="4"/>
  <c r="CC72" i="4"/>
  <c r="CC73" i="4"/>
  <c r="CC74" i="4"/>
  <c r="CC76" i="4"/>
  <c r="CC77" i="4"/>
  <c r="CC78" i="4"/>
  <c r="CC80" i="4"/>
  <c r="CC81" i="4"/>
  <c r="CC82" i="4"/>
  <c r="CC84" i="4"/>
  <c r="CC85" i="4"/>
  <c r="CC86" i="4"/>
  <c r="CC88" i="4"/>
  <c r="CC89" i="4"/>
  <c r="CC90" i="4"/>
  <c r="CC92" i="4"/>
  <c r="CC93" i="4"/>
  <c r="CC94" i="4"/>
  <c r="CC96" i="4"/>
  <c r="CC97" i="4"/>
  <c r="CC98" i="4"/>
  <c r="CC100" i="4"/>
  <c r="CC101" i="4"/>
  <c r="CC102" i="4"/>
  <c r="CC104" i="4"/>
  <c r="CC105" i="4"/>
  <c r="CC106" i="4"/>
  <c r="CC108" i="4"/>
  <c r="CC109" i="4"/>
  <c r="CC110" i="4"/>
  <c r="CC112" i="4"/>
  <c r="CC113" i="4"/>
  <c r="CC114" i="4"/>
  <c r="CC116" i="4"/>
  <c r="CC117" i="4"/>
  <c r="CC118" i="4"/>
  <c r="CC120" i="4"/>
  <c r="CC121" i="4"/>
  <c r="CC122" i="4"/>
  <c r="CC124" i="4"/>
  <c r="CC5" i="4"/>
  <c r="CC4" i="4"/>
  <c r="BF6" i="4"/>
  <c r="BG6" i="4" s="1"/>
  <c r="BI6" i="4"/>
  <c r="BF7" i="4"/>
  <c r="BG7" i="4" s="1"/>
  <c r="BI7" i="4"/>
  <c r="BK7" i="4" s="1"/>
  <c r="BF8" i="4"/>
  <c r="BG8" i="4" s="1"/>
  <c r="BI8" i="4"/>
  <c r="BF9" i="4"/>
  <c r="BG9" i="4" s="1"/>
  <c r="BI9" i="4"/>
  <c r="BJ9" i="4" s="1"/>
  <c r="BF10" i="4"/>
  <c r="BG10" i="4" s="1"/>
  <c r="BI10" i="4"/>
  <c r="BF11" i="4"/>
  <c r="BG11" i="4" s="1"/>
  <c r="BI11" i="4"/>
  <c r="BJ11" i="4" s="1"/>
  <c r="BF12" i="4"/>
  <c r="BG12" i="4" s="1"/>
  <c r="BI12" i="4"/>
  <c r="BF13" i="4"/>
  <c r="BG13" i="4" s="1"/>
  <c r="BI13" i="4"/>
  <c r="BJ13" i="4" s="1"/>
  <c r="BF14" i="4"/>
  <c r="BG14" i="4" s="1"/>
  <c r="BI14" i="4"/>
  <c r="BF15" i="4"/>
  <c r="BH15" i="4" s="1"/>
  <c r="BG15" i="4"/>
  <c r="BI15" i="4"/>
  <c r="BJ15" i="4" s="1"/>
  <c r="BK15" i="4"/>
  <c r="BF16" i="4"/>
  <c r="BG16" i="4" s="1"/>
  <c r="BI16" i="4"/>
  <c r="BF17" i="4"/>
  <c r="BG17" i="4" s="1"/>
  <c r="BI17" i="4"/>
  <c r="BJ17" i="4" s="1"/>
  <c r="BF18" i="4"/>
  <c r="BG18" i="4" s="1"/>
  <c r="BI18" i="4"/>
  <c r="BF19" i="4"/>
  <c r="BG19" i="4" s="1"/>
  <c r="BI19" i="4"/>
  <c r="BJ19" i="4" s="1"/>
  <c r="BK19" i="4"/>
  <c r="BF21" i="4"/>
  <c r="BG21" i="4" s="1"/>
  <c r="BI21" i="4"/>
  <c r="BJ21" i="4" s="1"/>
  <c r="BF22" i="4"/>
  <c r="BG22" i="4" s="1"/>
  <c r="BI22" i="4"/>
  <c r="BF23" i="4"/>
  <c r="BH23" i="4" s="1"/>
  <c r="BI23" i="4"/>
  <c r="BK23" i="4" s="1"/>
  <c r="BF24" i="4"/>
  <c r="BG24" i="4" s="1"/>
  <c r="BI24" i="4"/>
  <c r="BF25" i="4"/>
  <c r="BH25" i="4" s="1"/>
  <c r="BI25" i="4"/>
  <c r="BJ25" i="4" s="1"/>
  <c r="BF26" i="4"/>
  <c r="BG26" i="4" s="1"/>
  <c r="BI26" i="4"/>
  <c r="BF27" i="4"/>
  <c r="BH27" i="4" s="1"/>
  <c r="BI27" i="4"/>
  <c r="BK27" i="4" s="1"/>
  <c r="BJ27" i="4"/>
  <c r="BF28" i="4"/>
  <c r="BG28" i="4" s="1"/>
  <c r="BI28" i="4"/>
  <c r="BF29" i="4"/>
  <c r="BH29" i="4" s="1"/>
  <c r="BI29" i="4"/>
  <c r="BJ29" i="4" s="1"/>
  <c r="BF30" i="4"/>
  <c r="BG30" i="4" s="1"/>
  <c r="BI30" i="4"/>
  <c r="BF31" i="4"/>
  <c r="BG31" i="4" s="1"/>
  <c r="BH31" i="4"/>
  <c r="BI31" i="4"/>
  <c r="BJ31" i="4" s="1"/>
  <c r="BF32" i="4"/>
  <c r="BG32" i="4" s="1"/>
  <c r="BI32" i="4"/>
  <c r="BF33" i="4"/>
  <c r="BG33" i="4" s="1"/>
  <c r="BI33" i="4"/>
  <c r="BK33" i="4" s="1"/>
  <c r="BF34" i="4"/>
  <c r="BG34" i="4" s="1"/>
  <c r="BI34" i="4"/>
  <c r="BF35" i="4"/>
  <c r="BH35" i="4" s="1"/>
  <c r="BI35" i="4"/>
  <c r="BJ35" i="4" s="1"/>
  <c r="BF36" i="4"/>
  <c r="BG36" i="4" s="1"/>
  <c r="BI36" i="4"/>
  <c r="BF37" i="4"/>
  <c r="BG37" i="4" s="1"/>
  <c r="BI37" i="4"/>
  <c r="BJ37" i="4" s="1"/>
  <c r="BF38" i="4"/>
  <c r="BG38" i="4" s="1"/>
  <c r="BI38" i="4"/>
  <c r="BF39" i="4"/>
  <c r="BG39" i="4" s="1"/>
  <c r="BI39" i="4"/>
  <c r="BJ39" i="4" s="1"/>
  <c r="BF40" i="4"/>
  <c r="BG40" i="4" s="1"/>
  <c r="BI40" i="4"/>
  <c r="BF41" i="4"/>
  <c r="BG41" i="4" s="1"/>
  <c r="BI41" i="4"/>
  <c r="BK41" i="4" s="1"/>
  <c r="BF42" i="4"/>
  <c r="BG42" i="4" s="1"/>
  <c r="BI42" i="4"/>
  <c r="BF43" i="4"/>
  <c r="BG43" i="4" s="1"/>
  <c r="BI43" i="4"/>
  <c r="BJ43" i="4" s="1"/>
  <c r="BF44" i="4"/>
  <c r="BG44" i="4" s="1"/>
  <c r="BI44" i="4"/>
  <c r="BF45" i="4"/>
  <c r="BG45" i="4" s="1"/>
  <c r="BI45" i="4"/>
  <c r="BJ45" i="4" s="1"/>
  <c r="BF46" i="4"/>
  <c r="BG46" i="4" s="1"/>
  <c r="BI46" i="4"/>
  <c r="BF47" i="4"/>
  <c r="BG47" i="4" s="1"/>
  <c r="BI47" i="4"/>
  <c r="BK47" i="4" s="1"/>
  <c r="BF48" i="4"/>
  <c r="BG48" i="4" s="1"/>
  <c r="BI48" i="4"/>
  <c r="BF49" i="4"/>
  <c r="BG49" i="4" s="1"/>
  <c r="BI49" i="4"/>
  <c r="BJ49" i="4" s="1"/>
  <c r="BF50" i="4"/>
  <c r="BG50" i="4" s="1"/>
  <c r="BI50" i="4"/>
  <c r="BK50" i="4" s="1"/>
  <c r="BF51" i="4"/>
  <c r="BH51" i="4" s="1"/>
  <c r="BI51" i="4"/>
  <c r="BJ51" i="4" s="1"/>
  <c r="BK51" i="4"/>
  <c r="BF52" i="4"/>
  <c r="BI52" i="4"/>
  <c r="BK52" i="4" s="1"/>
  <c r="BF53" i="4"/>
  <c r="BG53" i="4" s="1"/>
  <c r="BI53" i="4"/>
  <c r="BJ53" i="4" s="1"/>
  <c r="BF54" i="4"/>
  <c r="BI54" i="4"/>
  <c r="BK54" i="4" s="1"/>
  <c r="BF55" i="4"/>
  <c r="BG55" i="4" s="1"/>
  <c r="BI55" i="4"/>
  <c r="BJ55" i="4" s="1"/>
  <c r="BF56" i="4"/>
  <c r="BI56" i="4"/>
  <c r="BK56" i="4" s="1"/>
  <c r="BF57" i="4"/>
  <c r="BH57" i="4" s="1"/>
  <c r="BG57" i="4"/>
  <c r="BI57" i="4"/>
  <c r="BJ57" i="4" s="1"/>
  <c r="BF58" i="4"/>
  <c r="BI58" i="4"/>
  <c r="BK58" i="4" s="1"/>
  <c r="BF59" i="4"/>
  <c r="BH59" i="4" s="1"/>
  <c r="BI59" i="4"/>
  <c r="BJ59" i="4" s="1"/>
  <c r="BF60" i="4"/>
  <c r="BI60" i="4"/>
  <c r="BK60" i="4" s="1"/>
  <c r="BF61" i="4"/>
  <c r="BG61" i="4" s="1"/>
  <c r="BI61" i="4"/>
  <c r="BJ61" i="4" s="1"/>
  <c r="BF62" i="4"/>
  <c r="BI62" i="4"/>
  <c r="BK62" i="4" s="1"/>
  <c r="BF63" i="4"/>
  <c r="BG63" i="4" s="1"/>
  <c r="BI63" i="4"/>
  <c r="BK63" i="4" s="1"/>
  <c r="BF64" i="4"/>
  <c r="BI64" i="4"/>
  <c r="BK64" i="4" s="1"/>
  <c r="BF65" i="4"/>
  <c r="BG65" i="4" s="1"/>
  <c r="BI65" i="4"/>
  <c r="BK65" i="4" s="1"/>
  <c r="BF66" i="4"/>
  <c r="BI66" i="4"/>
  <c r="BK66" i="4" s="1"/>
  <c r="BF67" i="4"/>
  <c r="BG67" i="4" s="1"/>
  <c r="BI67" i="4"/>
  <c r="BJ67" i="4" s="1"/>
  <c r="BF68" i="4"/>
  <c r="BI68" i="4"/>
  <c r="BK68" i="4" s="1"/>
  <c r="BF69" i="4"/>
  <c r="BH69" i="4" s="1"/>
  <c r="BG69" i="4"/>
  <c r="BI69" i="4"/>
  <c r="BJ69" i="4" s="1"/>
  <c r="BF70" i="4"/>
  <c r="BI70" i="4"/>
  <c r="BK70" i="4" s="1"/>
  <c r="BF71" i="4"/>
  <c r="BH71" i="4" s="1"/>
  <c r="BI71" i="4"/>
  <c r="BJ71" i="4"/>
  <c r="BK71" i="4"/>
  <c r="BF72" i="4"/>
  <c r="BI72" i="4"/>
  <c r="BK72" i="4" s="1"/>
  <c r="BF73" i="4"/>
  <c r="BH73" i="4" s="1"/>
  <c r="BI73" i="4"/>
  <c r="BJ73" i="4" s="1"/>
  <c r="BF74" i="4"/>
  <c r="BI74" i="4"/>
  <c r="BK74" i="4" s="1"/>
  <c r="BF75" i="4"/>
  <c r="BH75" i="4" s="1"/>
  <c r="BI75" i="4"/>
  <c r="BJ75" i="4"/>
  <c r="BK75" i="4"/>
  <c r="BF76" i="4"/>
  <c r="BI76" i="4"/>
  <c r="BK76" i="4" s="1"/>
  <c r="BF77" i="4"/>
  <c r="BG77" i="4" s="1"/>
  <c r="BI77" i="4"/>
  <c r="BK77" i="4" s="1"/>
  <c r="BF78" i="4"/>
  <c r="BI78" i="4"/>
  <c r="BK78" i="4" s="1"/>
  <c r="BF79" i="4"/>
  <c r="BG79" i="4" s="1"/>
  <c r="BI79" i="4"/>
  <c r="BJ79" i="4" s="1"/>
  <c r="BF80" i="4"/>
  <c r="BI80" i="4"/>
  <c r="BK80" i="4" s="1"/>
  <c r="BF81" i="4"/>
  <c r="BH81" i="4" s="1"/>
  <c r="BI81" i="4"/>
  <c r="BJ81" i="4" s="1"/>
  <c r="BF82" i="4"/>
  <c r="BI82" i="4"/>
  <c r="BK82" i="4" s="1"/>
  <c r="BF83" i="4"/>
  <c r="BH83" i="4" s="1"/>
  <c r="BI83" i="4"/>
  <c r="BJ83" i="4" s="1"/>
  <c r="BF84" i="4"/>
  <c r="BG84" i="4" s="1"/>
  <c r="BI84" i="4"/>
  <c r="BK84" i="4" s="1"/>
  <c r="BF85" i="4"/>
  <c r="BG85" i="4" s="1"/>
  <c r="BI85" i="4"/>
  <c r="BJ85" i="4" s="1"/>
  <c r="BF86" i="4"/>
  <c r="BG86" i="4" s="1"/>
  <c r="BI86" i="4"/>
  <c r="BK86" i="4" s="1"/>
  <c r="BF87" i="4"/>
  <c r="BG87" i="4" s="1"/>
  <c r="BI87" i="4"/>
  <c r="BK87" i="4" s="1"/>
  <c r="BF88" i="4"/>
  <c r="BG88" i="4" s="1"/>
  <c r="BI88" i="4"/>
  <c r="BK88" i="4" s="1"/>
  <c r="BF89" i="4"/>
  <c r="BG89" i="4" s="1"/>
  <c r="BI89" i="4"/>
  <c r="BK89" i="4" s="1"/>
  <c r="BF90" i="4"/>
  <c r="BG90" i="4" s="1"/>
  <c r="BI90" i="4"/>
  <c r="BJ90" i="4" s="1"/>
  <c r="BF91" i="4"/>
  <c r="BH91" i="4" s="1"/>
  <c r="BI91" i="4"/>
  <c r="BJ91" i="4" s="1"/>
  <c r="BF92" i="4"/>
  <c r="BG92" i="4" s="1"/>
  <c r="BI92" i="4"/>
  <c r="BJ92" i="4" s="1"/>
  <c r="BF93" i="4"/>
  <c r="BH93" i="4" s="1"/>
  <c r="BI93" i="4"/>
  <c r="BJ93" i="4" s="1"/>
  <c r="BF94" i="4"/>
  <c r="BG94" i="4" s="1"/>
  <c r="BI94" i="4"/>
  <c r="BJ94" i="4" s="1"/>
  <c r="BF95" i="4"/>
  <c r="BH95" i="4" s="1"/>
  <c r="BI95" i="4"/>
  <c r="BJ95" i="4" s="1"/>
  <c r="BF96" i="4"/>
  <c r="BH96" i="4" s="1"/>
  <c r="BI96" i="4"/>
  <c r="BJ96" i="4" s="1"/>
  <c r="BF97" i="4"/>
  <c r="BH97" i="4" s="1"/>
  <c r="BI97" i="4"/>
  <c r="BJ97" i="4" s="1"/>
  <c r="BF98" i="4"/>
  <c r="BG98" i="4" s="1"/>
  <c r="BI98" i="4"/>
  <c r="BJ98" i="4" s="1"/>
  <c r="BF99" i="4"/>
  <c r="BH99" i="4" s="1"/>
  <c r="BI99" i="4"/>
  <c r="BJ99" i="4" s="1"/>
  <c r="BF100" i="4"/>
  <c r="BG100" i="4" s="1"/>
  <c r="BI100" i="4"/>
  <c r="BJ100" i="4" s="1"/>
  <c r="BF101" i="4"/>
  <c r="BH101" i="4" s="1"/>
  <c r="BI101" i="4"/>
  <c r="BJ101" i="4" s="1"/>
  <c r="BF102" i="4"/>
  <c r="BG102" i="4" s="1"/>
  <c r="BI102" i="4"/>
  <c r="BJ102" i="4" s="1"/>
  <c r="BF103" i="4"/>
  <c r="BH103" i="4" s="1"/>
  <c r="BI103" i="4"/>
  <c r="BJ103" i="4" s="1"/>
  <c r="BF104" i="4"/>
  <c r="BG104" i="4" s="1"/>
  <c r="BH104" i="4"/>
  <c r="BI104" i="4"/>
  <c r="BJ104" i="4" s="1"/>
  <c r="BF105" i="4"/>
  <c r="BH105" i="4" s="1"/>
  <c r="BI105" i="4"/>
  <c r="BJ105" i="4" s="1"/>
  <c r="BF106" i="4"/>
  <c r="BG106" i="4" s="1"/>
  <c r="BI106" i="4"/>
  <c r="BJ106" i="4" s="1"/>
  <c r="BF107" i="4"/>
  <c r="BH107" i="4" s="1"/>
  <c r="BI107" i="4"/>
  <c r="BJ107" i="4" s="1"/>
  <c r="BF108" i="4"/>
  <c r="BH108" i="4" s="1"/>
  <c r="BI108" i="4"/>
  <c r="BJ108" i="4" s="1"/>
  <c r="BF109" i="4"/>
  <c r="BH109" i="4" s="1"/>
  <c r="BI109" i="4"/>
  <c r="BJ109" i="4" s="1"/>
  <c r="BF110" i="4"/>
  <c r="BH110" i="4" s="1"/>
  <c r="BI110" i="4"/>
  <c r="BJ110" i="4" s="1"/>
  <c r="BF111" i="4"/>
  <c r="BH111" i="4" s="1"/>
  <c r="BI111" i="4"/>
  <c r="BJ111" i="4" s="1"/>
  <c r="BF112" i="4"/>
  <c r="BH112" i="4" s="1"/>
  <c r="BI112" i="4"/>
  <c r="BJ112" i="4" s="1"/>
  <c r="BF113" i="4"/>
  <c r="BH113" i="4" s="1"/>
  <c r="BI113" i="4"/>
  <c r="BJ113" i="4" s="1"/>
  <c r="BF114" i="4"/>
  <c r="BG114" i="4" s="1"/>
  <c r="BI114" i="4"/>
  <c r="BJ114" i="4" s="1"/>
  <c r="BF115" i="4"/>
  <c r="BH115" i="4" s="1"/>
  <c r="BI115" i="4"/>
  <c r="BJ115" i="4" s="1"/>
  <c r="BF116" i="4"/>
  <c r="BG116" i="4" s="1"/>
  <c r="BI116" i="4"/>
  <c r="BJ116" i="4" s="1"/>
  <c r="BF117" i="4"/>
  <c r="BH117" i="4" s="1"/>
  <c r="BI117" i="4"/>
  <c r="BJ117" i="4" s="1"/>
  <c r="BF118" i="4"/>
  <c r="BH118" i="4" s="1"/>
  <c r="BI118" i="4"/>
  <c r="BJ118" i="4" s="1"/>
  <c r="BF119" i="4"/>
  <c r="BH119" i="4" s="1"/>
  <c r="BI119" i="4"/>
  <c r="BJ119" i="4" s="1"/>
  <c r="BF120" i="4"/>
  <c r="BG120" i="4" s="1"/>
  <c r="BI120" i="4"/>
  <c r="BJ120" i="4" s="1"/>
  <c r="BF121" i="4"/>
  <c r="BH121" i="4" s="1"/>
  <c r="BI121" i="4"/>
  <c r="BJ121" i="4" s="1"/>
  <c r="BF122" i="4"/>
  <c r="BG122" i="4" s="1"/>
  <c r="BI122" i="4"/>
  <c r="BJ122" i="4" s="1"/>
  <c r="BF123" i="4"/>
  <c r="BH123" i="4" s="1"/>
  <c r="BI123" i="4"/>
  <c r="BJ123" i="4" s="1"/>
  <c r="BF124" i="4"/>
  <c r="BG124" i="4" s="1"/>
  <c r="BI124" i="4"/>
  <c r="BJ124" i="4" s="1"/>
  <c r="BI5" i="4"/>
  <c r="BK5" i="4" s="1"/>
  <c r="BF5" i="4"/>
  <c r="BG5" i="4" s="1"/>
  <c r="BI4" i="4"/>
  <c r="BJ4" i="4" s="1"/>
  <c r="BF4" i="4"/>
  <c r="BH4" i="4" s="1"/>
  <c r="BT4" i="4"/>
  <c r="BS4" i="4"/>
  <c r="AQ4" i="4"/>
  <c r="AS7" i="1"/>
  <c r="AP7" i="1"/>
  <c r="AL6" i="4"/>
  <c r="AM6" i="4"/>
  <c r="AL7" i="4"/>
  <c r="AM7" i="4"/>
  <c r="AL8" i="4"/>
  <c r="AM8" i="4"/>
  <c r="AL9" i="4"/>
  <c r="AM9" i="4"/>
  <c r="AL10" i="4"/>
  <c r="AM10" i="4"/>
  <c r="AL11" i="4"/>
  <c r="AM11" i="4"/>
  <c r="AL12" i="4"/>
  <c r="AM12" i="4"/>
  <c r="AL13" i="4"/>
  <c r="AM13" i="4"/>
  <c r="AL14" i="4"/>
  <c r="AM14" i="4"/>
  <c r="AL15" i="4"/>
  <c r="AM15" i="4"/>
  <c r="AL16" i="4"/>
  <c r="AM16" i="4"/>
  <c r="AL17" i="4"/>
  <c r="AM17" i="4"/>
  <c r="AL18" i="4"/>
  <c r="AM18" i="4"/>
  <c r="AL19" i="4"/>
  <c r="AM19" i="4"/>
  <c r="AL21" i="4"/>
  <c r="AM21" i="4"/>
  <c r="AL22" i="4"/>
  <c r="AM22" i="4"/>
  <c r="AL23" i="4"/>
  <c r="AM23" i="4"/>
  <c r="AL24" i="4"/>
  <c r="AM24" i="4"/>
  <c r="AL25" i="4"/>
  <c r="AM25" i="4"/>
  <c r="AL26" i="4"/>
  <c r="AM26" i="4"/>
  <c r="AL27" i="4"/>
  <c r="AM27" i="4"/>
  <c r="AL28" i="4"/>
  <c r="AM28" i="4"/>
  <c r="AL29" i="4"/>
  <c r="AM29" i="4"/>
  <c r="AL30" i="4"/>
  <c r="AM30" i="4"/>
  <c r="AL31" i="4"/>
  <c r="AM31" i="4"/>
  <c r="AL32" i="4"/>
  <c r="AM32" i="4"/>
  <c r="AL33" i="4"/>
  <c r="AM33" i="4"/>
  <c r="AL34" i="4"/>
  <c r="AM34" i="4"/>
  <c r="AL35" i="4"/>
  <c r="AM35" i="4"/>
  <c r="AL36" i="4"/>
  <c r="AM36" i="4"/>
  <c r="AL37" i="4"/>
  <c r="AM37" i="4"/>
  <c r="AL38" i="4"/>
  <c r="AM38" i="4"/>
  <c r="AL39" i="4"/>
  <c r="AM39" i="4"/>
  <c r="AL40" i="4"/>
  <c r="AM40" i="4"/>
  <c r="AL41" i="4"/>
  <c r="AM41" i="4"/>
  <c r="AL42" i="4"/>
  <c r="AM42" i="4"/>
  <c r="AL43" i="4"/>
  <c r="AM43" i="4"/>
  <c r="AL44" i="4"/>
  <c r="AM44" i="4"/>
  <c r="AL45" i="4"/>
  <c r="AM45" i="4"/>
  <c r="AL46" i="4"/>
  <c r="AM46" i="4"/>
  <c r="AL47" i="4"/>
  <c r="AM47" i="4"/>
  <c r="AL48" i="4"/>
  <c r="AM48" i="4"/>
  <c r="AL49" i="4"/>
  <c r="AM49" i="4"/>
  <c r="AL50" i="4"/>
  <c r="AM50" i="4"/>
  <c r="AL51" i="4"/>
  <c r="AM51" i="4"/>
  <c r="AL52" i="4"/>
  <c r="AM52" i="4"/>
  <c r="AL53" i="4"/>
  <c r="AM53" i="4"/>
  <c r="AL54" i="4"/>
  <c r="AM54" i="4"/>
  <c r="AL55" i="4"/>
  <c r="AM55" i="4"/>
  <c r="AL56" i="4"/>
  <c r="AM56" i="4"/>
  <c r="AL57" i="4"/>
  <c r="AM57" i="4"/>
  <c r="AL58" i="4"/>
  <c r="AM58" i="4"/>
  <c r="AL59" i="4"/>
  <c r="AM59" i="4"/>
  <c r="AL60" i="4"/>
  <c r="AM60" i="4"/>
  <c r="AL61" i="4"/>
  <c r="AM61" i="4"/>
  <c r="AL62" i="4"/>
  <c r="AM62" i="4"/>
  <c r="AL63" i="4"/>
  <c r="AM63" i="4"/>
  <c r="AL64" i="4"/>
  <c r="AM64" i="4"/>
  <c r="AL65" i="4"/>
  <c r="AM65" i="4"/>
  <c r="AL66" i="4"/>
  <c r="AM66" i="4"/>
  <c r="AL67" i="4"/>
  <c r="AM67" i="4"/>
  <c r="AL68" i="4"/>
  <c r="AM68" i="4"/>
  <c r="AL69" i="4"/>
  <c r="AM69" i="4"/>
  <c r="AL70" i="4"/>
  <c r="AM70" i="4"/>
  <c r="AL71" i="4"/>
  <c r="AM71" i="4"/>
  <c r="AL72" i="4"/>
  <c r="AM72" i="4"/>
  <c r="AL73" i="4"/>
  <c r="AM73" i="4"/>
  <c r="AL74" i="4"/>
  <c r="AM74" i="4"/>
  <c r="AL75" i="4"/>
  <c r="AM75" i="4"/>
  <c r="AL76" i="4"/>
  <c r="AM76" i="4"/>
  <c r="AL77" i="4"/>
  <c r="AM77" i="4"/>
  <c r="AL78" i="4"/>
  <c r="AM78" i="4"/>
  <c r="AL79" i="4"/>
  <c r="AM79" i="4"/>
  <c r="AL80" i="4"/>
  <c r="AM80" i="4"/>
  <c r="AL81" i="4"/>
  <c r="AM81" i="4"/>
  <c r="AL82" i="4"/>
  <c r="AM82" i="4"/>
  <c r="AL83" i="4"/>
  <c r="AM83" i="4"/>
  <c r="AL84" i="4"/>
  <c r="AM84" i="4"/>
  <c r="AL85" i="4"/>
  <c r="AM85" i="4"/>
  <c r="AL86" i="4"/>
  <c r="AM86" i="4"/>
  <c r="AL87" i="4"/>
  <c r="AM87" i="4"/>
  <c r="AL88" i="4"/>
  <c r="AM88" i="4"/>
  <c r="AL89" i="4"/>
  <c r="AM89" i="4"/>
  <c r="AL90" i="4"/>
  <c r="AM90" i="4"/>
  <c r="AL91" i="4"/>
  <c r="AM91" i="4"/>
  <c r="AL92" i="4"/>
  <c r="AM92" i="4"/>
  <c r="AL93" i="4"/>
  <c r="AM93" i="4"/>
  <c r="AL94" i="4"/>
  <c r="AM94" i="4"/>
  <c r="AL95" i="4"/>
  <c r="AM95" i="4"/>
  <c r="AL96" i="4"/>
  <c r="AM96" i="4"/>
  <c r="AL97" i="4"/>
  <c r="AM97" i="4"/>
  <c r="AL98" i="4"/>
  <c r="AM98" i="4"/>
  <c r="AL99" i="4"/>
  <c r="AM99" i="4"/>
  <c r="AL100" i="4"/>
  <c r="AM100" i="4"/>
  <c r="AL101" i="4"/>
  <c r="AM101" i="4"/>
  <c r="AM102" i="4"/>
  <c r="AL103" i="4"/>
  <c r="AM103" i="4"/>
  <c r="AL104" i="4"/>
  <c r="AM104" i="4"/>
  <c r="AL105" i="4"/>
  <c r="AM105" i="4"/>
  <c r="AL106" i="4"/>
  <c r="AM106" i="4"/>
  <c r="AL107" i="4"/>
  <c r="AM107" i="4"/>
  <c r="AL108" i="4"/>
  <c r="AM108" i="4"/>
  <c r="AL109" i="4"/>
  <c r="AM109" i="4"/>
  <c r="AL110" i="4"/>
  <c r="AM110" i="4"/>
  <c r="AL111" i="4"/>
  <c r="AM111" i="4"/>
  <c r="AL112" i="4"/>
  <c r="AM112" i="4"/>
  <c r="AL113" i="4"/>
  <c r="AM113" i="4"/>
  <c r="AL114" i="4"/>
  <c r="AM114" i="4"/>
  <c r="AL115" i="4"/>
  <c r="AM115" i="4"/>
  <c r="AL116" i="4"/>
  <c r="AM116" i="4"/>
  <c r="AL117" i="4"/>
  <c r="AM117" i="4"/>
  <c r="AL118" i="4"/>
  <c r="AM118" i="4"/>
  <c r="AL119" i="4"/>
  <c r="AM119" i="4"/>
  <c r="AL120" i="4"/>
  <c r="AM120" i="4"/>
  <c r="AL121" i="4"/>
  <c r="AM121" i="4"/>
  <c r="AL122" i="4"/>
  <c r="AM122" i="4"/>
  <c r="AL123" i="4"/>
  <c r="AM123" i="4"/>
  <c r="AL124" i="4"/>
  <c r="AM124" i="4"/>
  <c r="AM5" i="4"/>
  <c r="AL5" i="4"/>
  <c r="AM4" i="4"/>
  <c r="AL4" i="4"/>
  <c r="AG6" i="4"/>
  <c r="AH6" i="4"/>
  <c r="AG7" i="4"/>
  <c r="AH7" i="4"/>
  <c r="AG8" i="4"/>
  <c r="AH8" i="4"/>
  <c r="AG9" i="4"/>
  <c r="AH9" i="4"/>
  <c r="AG10" i="4"/>
  <c r="AH10" i="4"/>
  <c r="AG11" i="4"/>
  <c r="AH11" i="4"/>
  <c r="AG12" i="4"/>
  <c r="AH12" i="4"/>
  <c r="AG13" i="4"/>
  <c r="AH13" i="4"/>
  <c r="AG14" i="4"/>
  <c r="AH14" i="4"/>
  <c r="AG15" i="4"/>
  <c r="AH15" i="4"/>
  <c r="AG16" i="4"/>
  <c r="AH16" i="4"/>
  <c r="AG17" i="4"/>
  <c r="AH17" i="4"/>
  <c r="AG18" i="4"/>
  <c r="AH18" i="4"/>
  <c r="AG19" i="4"/>
  <c r="AH19" i="4"/>
  <c r="AG21" i="4"/>
  <c r="AH21" i="4"/>
  <c r="AG22" i="4"/>
  <c r="AH22" i="4"/>
  <c r="AG23" i="4"/>
  <c r="AH23" i="4"/>
  <c r="AG24" i="4"/>
  <c r="AH24" i="4"/>
  <c r="AG25" i="4"/>
  <c r="AH25" i="4"/>
  <c r="AG26" i="4"/>
  <c r="AH26" i="4"/>
  <c r="AG27" i="4"/>
  <c r="AH27" i="4"/>
  <c r="AG28" i="4"/>
  <c r="AH28" i="4"/>
  <c r="AG29" i="4"/>
  <c r="AH29" i="4"/>
  <c r="AG30" i="4"/>
  <c r="AH30" i="4"/>
  <c r="AG31" i="4"/>
  <c r="AH31" i="4"/>
  <c r="AG32" i="4"/>
  <c r="AH32" i="4"/>
  <c r="AG33" i="4"/>
  <c r="AH33" i="4"/>
  <c r="AG34" i="4"/>
  <c r="AH34" i="4"/>
  <c r="AG35" i="4"/>
  <c r="AH35" i="4"/>
  <c r="AG36" i="4"/>
  <c r="AH36" i="4"/>
  <c r="AG37" i="4"/>
  <c r="AH37" i="4"/>
  <c r="AG38" i="4"/>
  <c r="AH38" i="4"/>
  <c r="AG39" i="4"/>
  <c r="AH39" i="4"/>
  <c r="AG40" i="4"/>
  <c r="AH40" i="4"/>
  <c r="AG41" i="4"/>
  <c r="AH41" i="4"/>
  <c r="AG42" i="4"/>
  <c r="AH42" i="4"/>
  <c r="AG43" i="4"/>
  <c r="AH43" i="4"/>
  <c r="AG44" i="4"/>
  <c r="AH44" i="4"/>
  <c r="AG45" i="4"/>
  <c r="AH45" i="4"/>
  <c r="AG46" i="4"/>
  <c r="AH46" i="4"/>
  <c r="AG47" i="4"/>
  <c r="AH47" i="4"/>
  <c r="AG48" i="4"/>
  <c r="AH48" i="4"/>
  <c r="AG49" i="4"/>
  <c r="AH49" i="4"/>
  <c r="AG50" i="4"/>
  <c r="AH50" i="4"/>
  <c r="AG51" i="4"/>
  <c r="AH51" i="4"/>
  <c r="AG52" i="4"/>
  <c r="AH52" i="4"/>
  <c r="AG53" i="4"/>
  <c r="AH53" i="4"/>
  <c r="AG54" i="4"/>
  <c r="AH54" i="4"/>
  <c r="AG55" i="4"/>
  <c r="AH55" i="4"/>
  <c r="AG56" i="4"/>
  <c r="AH56" i="4"/>
  <c r="AG57" i="4"/>
  <c r="AH57" i="4"/>
  <c r="AG58" i="4"/>
  <c r="AH58" i="4"/>
  <c r="AG59" i="4"/>
  <c r="AH59" i="4"/>
  <c r="AG60" i="4"/>
  <c r="AH60" i="4"/>
  <c r="AG61" i="4"/>
  <c r="AH61" i="4"/>
  <c r="AG62" i="4"/>
  <c r="AH62" i="4"/>
  <c r="AG63" i="4"/>
  <c r="AH63" i="4"/>
  <c r="AG64" i="4"/>
  <c r="AH64" i="4"/>
  <c r="AG65" i="4"/>
  <c r="AH65" i="4"/>
  <c r="AG66" i="4"/>
  <c r="AH66" i="4"/>
  <c r="AG67" i="4"/>
  <c r="AH67" i="4"/>
  <c r="AG68" i="4"/>
  <c r="AH68" i="4"/>
  <c r="AG69" i="4"/>
  <c r="AH69" i="4"/>
  <c r="AG70" i="4"/>
  <c r="AH70" i="4"/>
  <c r="AG71" i="4"/>
  <c r="AH71" i="4"/>
  <c r="AG72" i="4"/>
  <c r="AH72" i="4"/>
  <c r="AG73" i="4"/>
  <c r="AH73" i="4"/>
  <c r="AG74" i="4"/>
  <c r="AH74" i="4"/>
  <c r="AG75" i="4"/>
  <c r="AH75" i="4"/>
  <c r="AG76" i="4"/>
  <c r="AH76" i="4"/>
  <c r="AG77" i="4"/>
  <c r="AH77" i="4"/>
  <c r="AG78" i="4"/>
  <c r="AH78" i="4"/>
  <c r="AG79" i="4"/>
  <c r="AH79" i="4"/>
  <c r="AG80" i="4"/>
  <c r="AH80" i="4"/>
  <c r="AG81" i="4"/>
  <c r="AH81" i="4"/>
  <c r="AG82" i="4"/>
  <c r="AH82" i="4"/>
  <c r="AG83" i="4"/>
  <c r="AH83" i="4"/>
  <c r="AG84" i="4"/>
  <c r="AH84" i="4"/>
  <c r="AG85" i="4"/>
  <c r="AH85" i="4"/>
  <c r="AG86" i="4"/>
  <c r="AH86" i="4"/>
  <c r="AG87" i="4"/>
  <c r="AH87" i="4"/>
  <c r="AG88" i="4"/>
  <c r="AH88" i="4"/>
  <c r="AG89" i="4"/>
  <c r="AH89" i="4"/>
  <c r="AG90" i="4"/>
  <c r="AH90" i="4"/>
  <c r="AG91" i="4"/>
  <c r="AH91" i="4"/>
  <c r="AG92" i="4"/>
  <c r="AH92" i="4"/>
  <c r="AG93" i="4"/>
  <c r="AH93" i="4"/>
  <c r="AG94" i="4"/>
  <c r="AH94" i="4"/>
  <c r="AG95" i="4"/>
  <c r="AH95" i="4"/>
  <c r="AG96" i="4"/>
  <c r="AH96" i="4"/>
  <c r="AG97" i="4"/>
  <c r="AH97" i="4"/>
  <c r="AG98" i="4"/>
  <c r="AH98" i="4"/>
  <c r="AG99" i="4"/>
  <c r="AH99" i="4"/>
  <c r="AG100" i="4"/>
  <c r="AH100" i="4"/>
  <c r="AG101" i="4"/>
  <c r="AH101" i="4"/>
  <c r="AG102" i="4"/>
  <c r="AH102" i="4"/>
  <c r="AG103" i="4"/>
  <c r="AH103" i="4"/>
  <c r="AG104" i="4"/>
  <c r="AH104" i="4"/>
  <c r="AG105" i="4"/>
  <c r="AH105" i="4"/>
  <c r="AG106" i="4"/>
  <c r="AH106" i="4"/>
  <c r="AG107" i="4"/>
  <c r="AH107" i="4"/>
  <c r="AG108" i="4"/>
  <c r="AH108" i="4"/>
  <c r="AG109" i="4"/>
  <c r="AH109" i="4"/>
  <c r="AG110" i="4"/>
  <c r="AH110" i="4"/>
  <c r="AG111" i="4"/>
  <c r="AH111" i="4"/>
  <c r="AG112" i="4"/>
  <c r="AH112" i="4"/>
  <c r="AG113" i="4"/>
  <c r="AH113" i="4"/>
  <c r="AG114" i="4"/>
  <c r="AH114" i="4"/>
  <c r="AG115" i="4"/>
  <c r="AH115" i="4"/>
  <c r="AG116" i="4"/>
  <c r="AH116" i="4"/>
  <c r="AG117" i="4"/>
  <c r="AH117" i="4"/>
  <c r="AG118" i="4"/>
  <c r="AH118" i="4"/>
  <c r="AG119" i="4"/>
  <c r="AH119" i="4"/>
  <c r="AG120" i="4"/>
  <c r="AH120" i="4"/>
  <c r="AG121" i="4"/>
  <c r="AH121" i="4"/>
  <c r="AG122" i="4"/>
  <c r="AH122" i="4"/>
  <c r="AG123" i="4"/>
  <c r="AH123" i="4"/>
  <c r="AG124" i="4"/>
  <c r="AH124" i="4"/>
  <c r="AH5" i="4"/>
  <c r="AG5" i="4"/>
  <c r="AH4" i="4"/>
  <c r="AG4" i="4"/>
  <c r="W4" i="4"/>
  <c r="V4" i="4"/>
  <c r="P4" i="4"/>
  <c r="Z7" i="1"/>
  <c r="AH3" i="4" l="1"/>
  <c r="AM3" i="4"/>
  <c r="BG112" i="4"/>
  <c r="BH85" i="4"/>
  <c r="BJ77" i="4"/>
  <c r="BG75" i="4"/>
  <c r="BK73" i="4"/>
  <c r="BH49" i="4"/>
  <c r="BJ47" i="4"/>
  <c r="BG25" i="4"/>
  <c r="BK81" i="4"/>
  <c r="BH43" i="4"/>
  <c r="AG3" i="4"/>
  <c r="AL3" i="4"/>
  <c r="BK114" i="4"/>
  <c r="BH102" i="4"/>
  <c r="BH21" i="4"/>
  <c r="BK124" i="4"/>
  <c r="BH120" i="4"/>
  <c r="BK118" i="4"/>
  <c r="BK110" i="4"/>
  <c r="BH106" i="4"/>
  <c r="BG103" i="4"/>
  <c r="BK100" i="4"/>
  <c r="BH92" i="4"/>
  <c r="BG83" i="4"/>
  <c r="BH61" i="4"/>
  <c r="BJ52" i="4"/>
  <c r="BH37" i="4"/>
  <c r="BH9" i="4"/>
  <c r="BJ7" i="4"/>
  <c r="AR4" i="4"/>
  <c r="BK39" i="4"/>
  <c r="BK29" i="4"/>
  <c r="BH122" i="4"/>
  <c r="BK120" i="4"/>
  <c r="BG111" i="4"/>
  <c r="BG110" i="4"/>
  <c r="BK108" i="4"/>
  <c r="BH98" i="4"/>
  <c r="BK94" i="4"/>
  <c r="BK79" i="4"/>
  <c r="BK69" i="4"/>
  <c r="BH67" i="4"/>
  <c r="BK61" i="4"/>
  <c r="BH53" i="4"/>
  <c r="BK45" i="4"/>
  <c r="BG23" i="4"/>
  <c r="BK17" i="4"/>
  <c r="BH13" i="4"/>
  <c r="BK11" i="4"/>
  <c r="AS4" i="4"/>
  <c r="BK25" i="4"/>
  <c r="BK4" i="4"/>
  <c r="BH11" i="4"/>
  <c r="BJ33" i="4"/>
  <c r="BH33" i="4"/>
  <c r="BJ54" i="4"/>
  <c r="BH77" i="4"/>
  <c r="BK9" i="4"/>
  <c r="BJ80" i="4"/>
  <c r="BK57" i="4"/>
  <c r="BK43" i="4"/>
  <c r="BH5" i="4"/>
  <c r="BJ41" i="4"/>
  <c r="BH41" i="4"/>
  <c r="BH55" i="4"/>
  <c r="BK55" i="4"/>
  <c r="BG91" i="4"/>
  <c r="BG95" i="4"/>
  <c r="BK83" i="4"/>
  <c r="BG27" i="4"/>
  <c r="BJ68" i="4"/>
  <c r="BH7" i="4"/>
  <c r="BG93" i="4"/>
  <c r="BK59" i="4"/>
  <c r="BG59" i="4"/>
  <c r="BJ64" i="4"/>
  <c r="BG29" i="4"/>
  <c r="BJ65" i="4"/>
  <c r="BH65" i="4"/>
  <c r="BH47" i="4"/>
  <c r="BG107" i="4"/>
  <c r="BK31" i="4"/>
  <c r="BK90" i="4"/>
  <c r="BH79" i="4"/>
  <c r="BK21" i="4"/>
  <c r="BK85" i="4"/>
  <c r="BJ56" i="4"/>
  <c r="BG97" i="4"/>
  <c r="BJ50" i="4"/>
  <c r="BG115" i="4"/>
  <c r="BG71" i="4"/>
  <c r="BJ72" i="4"/>
  <c r="BK49" i="4"/>
  <c r="BG113" i="4"/>
  <c r="BK106" i="4"/>
  <c r="BH94" i="4"/>
  <c r="BH26" i="4"/>
  <c r="BG101" i="4"/>
  <c r="BH39" i="4"/>
  <c r="BG99" i="4"/>
  <c r="BK37" i="4"/>
  <c r="BK67" i="4"/>
  <c r="BK92" i="4"/>
  <c r="BH100" i="4"/>
  <c r="BG73" i="4"/>
  <c r="BJ60" i="4"/>
  <c r="BG119" i="4"/>
  <c r="BK116" i="4"/>
  <c r="BH116" i="4"/>
  <c r="BK122" i="4"/>
  <c r="BG109" i="4"/>
  <c r="BK112" i="4"/>
  <c r="BG108" i="4"/>
  <c r="BH24" i="4"/>
  <c r="BJ89" i="4"/>
  <c r="BH89" i="4"/>
  <c r="BK98" i="4"/>
  <c r="BH45" i="4"/>
  <c r="BH124" i="4"/>
  <c r="BG81" i="4"/>
  <c r="BK104" i="4"/>
  <c r="BK53" i="4"/>
  <c r="BG123" i="4"/>
  <c r="BH17" i="4"/>
  <c r="BH19" i="4"/>
  <c r="BH28" i="4"/>
  <c r="BJ76" i="4"/>
  <c r="BK13" i="4"/>
  <c r="BH114" i="4"/>
  <c r="BG51" i="4"/>
  <c r="BG121" i="4"/>
  <c r="BJ23" i="4"/>
  <c r="BG35" i="4"/>
  <c r="BK35" i="4"/>
  <c r="BG118" i="4"/>
  <c r="BG117" i="4"/>
  <c r="BG105" i="4"/>
  <c r="BJ63" i="4"/>
  <c r="BH63" i="4"/>
  <c r="BJ87" i="4"/>
  <c r="BK102" i="4"/>
  <c r="BK96" i="4"/>
  <c r="BG96" i="4"/>
  <c r="CC123" i="4"/>
  <c r="CC119" i="4"/>
  <c r="CC115" i="4"/>
  <c r="CC111" i="4"/>
  <c r="CC107" i="4"/>
  <c r="CC103" i="4"/>
  <c r="CC99" i="4"/>
  <c r="CC95" i="4"/>
  <c r="CC91" i="4"/>
  <c r="CC87" i="4"/>
  <c r="CC83" i="4"/>
  <c r="CC79" i="4"/>
  <c r="CC75" i="4"/>
  <c r="CC71" i="4"/>
  <c r="CC67" i="4"/>
  <c r="CC63" i="4"/>
  <c r="CC59" i="4"/>
  <c r="CC55" i="4"/>
  <c r="CC51" i="4"/>
  <c r="CC47" i="4"/>
  <c r="CC43" i="4"/>
  <c r="CC39" i="4"/>
  <c r="CC35" i="4"/>
  <c r="CC31" i="4"/>
  <c r="CC27" i="4"/>
  <c r="CC23" i="4"/>
  <c r="CC19" i="4"/>
  <c r="CC15" i="4"/>
  <c r="CC11" i="4"/>
  <c r="CC7" i="4"/>
  <c r="BG64" i="4"/>
  <c r="BH64" i="4"/>
  <c r="BG54" i="4"/>
  <c r="BH54" i="4"/>
  <c r="BH88" i="4"/>
  <c r="BJ86" i="4"/>
  <c r="BH84" i="4"/>
  <c r="BJ82" i="4"/>
  <c r="BG78" i="4"/>
  <c r="BH78" i="4"/>
  <c r="BJ74" i="4"/>
  <c r="BG70" i="4"/>
  <c r="BH70" i="4"/>
  <c r="BJ66" i="4"/>
  <c r="BG62" i="4"/>
  <c r="BH62" i="4"/>
  <c r="BJ58" i="4"/>
  <c r="BG80" i="4"/>
  <c r="BH80" i="4"/>
  <c r="BG56" i="4"/>
  <c r="BH56" i="4"/>
  <c r="BK123" i="4"/>
  <c r="BK121" i="4"/>
  <c r="BK119" i="4"/>
  <c r="BK117" i="4"/>
  <c r="BK115" i="4"/>
  <c r="BK113" i="4"/>
  <c r="BK111" i="4"/>
  <c r="BK109" i="4"/>
  <c r="BK107" i="4"/>
  <c r="BK105" i="4"/>
  <c r="BK103" i="4"/>
  <c r="BK101" i="4"/>
  <c r="BK99" i="4"/>
  <c r="BK97" i="4"/>
  <c r="BK95" i="4"/>
  <c r="BK93" i="4"/>
  <c r="BK91" i="4"/>
  <c r="BH87" i="4"/>
  <c r="BG76" i="4"/>
  <c r="BH76" i="4"/>
  <c r="BG68" i="4"/>
  <c r="BH68" i="4"/>
  <c r="BG60" i="4"/>
  <c r="BH60" i="4"/>
  <c r="BJ48" i="4"/>
  <c r="BK48" i="4"/>
  <c r="BJ46" i="4"/>
  <c r="BK46" i="4"/>
  <c r="BJ44" i="4"/>
  <c r="BK44" i="4"/>
  <c r="BJ42" i="4"/>
  <c r="BK42" i="4"/>
  <c r="BJ40" i="4"/>
  <c r="BK40" i="4"/>
  <c r="BJ38" i="4"/>
  <c r="BK38" i="4"/>
  <c r="BJ36" i="4"/>
  <c r="BK36" i="4"/>
  <c r="BJ34" i="4"/>
  <c r="BK34" i="4"/>
  <c r="BJ32" i="4"/>
  <c r="BK32" i="4"/>
  <c r="BJ30" i="4"/>
  <c r="BK30" i="4"/>
  <c r="BJ28" i="4"/>
  <c r="BK28" i="4"/>
  <c r="BJ26" i="4"/>
  <c r="BK26" i="4"/>
  <c r="BJ24" i="4"/>
  <c r="BK24" i="4"/>
  <c r="BJ22" i="4"/>
  <c r="BK22" i="4"/>
  <c r="BJ18" i="4"/>
  <c r="BK18" i="4"/>
  <c r="BJ16" i="4"/>
  <c r="BK16" i="4"/>
  <c r="BJ14" i="4"/>
  <c r="BK14" i="4"/>
  <c r="BJ12" i="4"/>
  <c r="BK12" i="4"/>
  <c r="BJ10" i="4"/>
  <c r="BK10" i="4"/>
  <c r="BJ8" i="4"/>
  <c r="BK8" i="4"/>
  <c r="BJ6" i="4"/>
  <c r="BK6" i="4"/>
  <c r="BG72" i="4"/>
  <c r="BH72" i="4"/>
  <c r="BG52" i="4"/>
  <c r="BH52" i="4"/>
  <c r="BH90" i="4"/>
  <c r="BJ88" i="4"/>
  <c r="BH86" i="4"/>
  <c r="BJ84" i="4"/>
  <c r="BG82" i="4"/>
  <c r="BH82" i="4"/>
  <c r="BJ78" i="4"/>
  <c r="BG74" i="4"/>
  <c r="BH74" i="4"/>
  <c r="BJ70" i="4"/>
  <c r="BG66" i="4"/>
  <c r="BH66" i="4"/>
  <c r="BJ62" i="4"/>
  <c r="BG58" i="4"/>
  <c r="BH58" i="4"/>
  <c r="BH50" i="4"/>
  <c r="BH48" i="4"/>
  <c r="BH46" i="4"/>
  <c r="BH44" i="4"/>
  <c r="BH42" i="4"/>
  <c r="BH40" i="4"/>
  <c r="BH38" i="4"/>
  <c r="BH36" i="4"/>
  <c r="BH34" i="4"/>
  <c r="BH32" i="4"/>
  <c r="BH30" i="4"/>
  <c r="BH22" i="4"/>
  <c r="BH18" i="4"/>
  <c r="BH16" i="4"/>
  <c r="BH14" i="4"/>
  <c r="BH12" i="4"/>
  <c r="BH10" i="4"/>
  <c r="BH8" i="4"/>
  <c r="BH6" i="4"/>
  <c r="BG4" i="4"/>
  <c r="BJ5" i="4"/>
  <c r="I4" i="4" l="1"/>
  <c r="BH9" i="1"/>
  <c r="BI9" i="1" s="1"/>
  <c r="BH10" i="1"/>
  <c r="BI10" i="1" s="1"/>
  <c r="BH11" i="1"/>
  <c r="BI11" i="1" s="1"/>
  <c r="BH12" i="1"/>
  <c r="BI12" i="1" s="1"/>
  <c r="BH13" i="1"/>
  <c r="BI13" i="1" s="1"/>
  <c r="BH14" i="1"/>
  <c r="BI14" i="1" s="1"/>
  <c r="BH15" i="1"/>
  <c r="BI15" i="1" s="1"/>
  <c r="BH16" i="1"/>
  <c r="BI16" i="1" s="1"/>
  <c r="BH17" i="1"/>
  <c r="BI17" i="1" s="1"/>
  <c r="BH18" i="1"/>
  <c r="BI18" i="1" s="1"/>
  <c r="BH19" i="1"/>
  <c r="BJ19" i="1" s="1"/>
  <c r="BI19" i="1"/>
  <c r="BH20" i="1"/>
  <c r="BI20" i="1" s="1"/>
  <c r="BH21" i="1"/>
  <c r="BI21" i="1" s="1"/>
  <c r="BH22" i="1"/>
  <c r="BI22" i="1" s="1"/>
  <c r="BH23" i="1"/>
  <c r="BI23" i="1" s="1"/>
  <c r="BH24" i="1"/>
  <c r="BJ24" i="1" s="1"/>
  <c r="BH25" i="1"/>
  <c r="BI25" i="1" s="1"/>
  <c r="BH26" i="1"/>
  <c r="BI26" i="1" s="1"/>
  <c r="BH27" i="1"/>
  <c r="BI27" i="1" s="1"/>
  <c r="BH28" i="1"/>
  <c r="BI28" i="1" s="1"/>
  <c r="BJ28" i="1"/>
  <c r="BH29" i="1"/>
  <c r="BI29" i="1" s="1"/>
  <c r="BH30" i="1"/>
  <c r="BI30" i="1" s="1"/>
  <c r="BH31" i="1"/>
  <c r="BI31" i="1" s="1"/>
  <c r="BJ31" i="1"/>
  <c r="BH32" i="1"/>
  <c r="BI32" i="1" s="1"/>
  <c r="BH33" i="1"/>
  <c r="BI33" i="1" s="1"/>
  <c r="BH34" i="1"/>
  <c r="BI34" i="1" s="1"/>
  <c r="BH35" i="1"/>
  <c r="BJ35" i="1" s="1"/>
  <c r="BH36" i="1"/>
  <c r="BI36" i="1" s="1"/>
  <c r="BH37" i="1"/>
  <c r="BI37" i="1" s="1"/>
  <c r="BH38" i="1"/>
  <c r="BI38" i="1" s="1"/>
  <c r="BH39" i="1"/>
  <c r="BJ39" i="1" s="1"/>
  <c r="BH40" i="1"/>
  <c r="BI40" i="1" s="1"/>
  <c r="BH41" i="1"/>
  <c r="BI41" i="1" s="1"/>
  <c r="BH42" i="1"/>
  <c r="BI42" i="1" s="1"/>
  <c r="BH43" i="1"/>
  <c r="BI43" i="1" s="1"/>
  <c r="BH44" i="1"/>
  <c r="BI44" i="1" s="1"/>
  <c r="BH45" i="1"/>
  <c r="BI45" i="1" s="1"/>
  <c r="BH46" i="1"/>
  <c r="BI46" i="1" s="1"/>
  <c r="BH47" i="1"/>
  <c r="BJ47" i="1" s="1"/>
  <c r="BH48" i="1"/>
  <c r="BI48" i="1" s="1"/>
  <c r="BH49" i="1"/>
  <c r="BI49" i="1" s="1"/>
  <c r="BH50" i="1"/>
  <c r="BI50" i="1" s="1"/>
  <c r="BH51" i="1"/>
  <c r="BI51" i="1" s="1"/>
  <c r="BJ51" i="1"/>
  <c r="BH52" i="1"/>
  <c r="BI52" i="1" s="1"/>
  <c r="BJ52" i="1"/>
  <c r="BH53" i="1"/>
  <c r="BI53" i="1" s="1"/>
  <c r="BH54" i="1"/>
  <c r="BI54" i="1" s="1"/>
  <c r="BH55" i="1"/>
  <c r="BJ55" i="1" s="1"/>
  <c r="BH56" i="1"/>
  <c r="BI56" i="1" s="1"/>
  <c r="BH57" i="1"/>
  <c r="BI57" i="1" s="1"/>
  <c r="BH58" i="1"/>
  <c r="BI58" i="1" s="1"/>
  <c r="BH59" i="1"/>
  <c r="BJ59" i="1" s="1"/>
  <c r="BH60" i="1"/>
  <c r="BI60" i="1" s="1"/>
  <c r="BH61" i="1"/>
  <c r="BI61" i="1" s="1"/>
  <c r="BH62" i="1"/>
  <c r="BI62" i="1" s="1"/>
  <c r="BH63" i="1"/>
  <c r="BJ63" i="1" s="1"/>
  <c r="BH64" i="1"/>
  <c r="BI64" i="1" s="1"/>
  <c r="BJ64" i="1"/>
  <c r="BH65" i="1"/>
  <c r="BI65" i="1" s="1"/>
  <c r="BH66" i="1"/>
  <c r="BI66" i="1" s="1"/>
  <c r="BH67" i="1"/>
  <c r="BJ67" i="1" s="1"/>
  <c r="BI67" i="1"/>
  <c r="BH68" i="1"/>
  <c r="BI68" i="1" s="1"/>
  <c r="BH8" i="1"/>
  <c r="BJ8" i="1" s="1"/>
  <c r="BH7" i="1"/>
  <c r="BJ7" i="1" s="1"/>
  <c r="BE9" i="1"/>
  <c r="BF9" i="1" s="1"/>
  <c r="BE10" i="1"/>
  <c r="BF10" i="1" s="1"/>
  <c r="BE11" i="1"/>
  <c r="BF11" i="1" s="1"/>
  <c r="BE12" i="1"/>
  <c r="BG12" i="1" s="1"/>
  <c r="BF12" i="1"/>
  <c r="BE13" i="1"/>
  <c r="BF13" i="1" s="1"/>
  <c r="BE14" i="1"/>
  <c r="BF14" i="1" s="1"/>
  <c r="BE15" i="1"/>
  <c r="BF15" i="1" s="1"/>
  <c r="BE16" i="1"/>
  <c r="BF16" i="1" s="1"/>
  <c r="BE17" i="1"/>
  <c r="BF17" i="1" s="1"/>
  <c r="BE18" i="1"/>
  <c r="BF18" i="1" s="1"/>
  <c r="BE19" i="1"/>
  <c r="BF19" i="1" s="1"/>
  <c r="BE20" i="1"/>
  <c r="BF20" i="1" s="1"/>
  <c r="BE21" i="1"/>
  <c r="BF21" i="1" s="1"/>
  <c r="BE22" i="1"/>
  <c r="BF22" i="1" s="1"/>
  <c r="BE23" i="1"/>
  <c r="BG23" i="1" s="1"/>
  <c r="BE24" i="1"/>
  <c r="BG24" i="1" s="1"/>
  <c r="BE25" i="1"/>
  <c r="BF25" i="1" s="1"/>
  <c r="BE26" i="1"/>
  <c r="BF26" i="1" s="1"/>
  <c r="BE27" i="1"/>
  <c r="BG27" i="1" s="1"/>
  <c r="BE28" i="1"/>
  <c r="BG28" i="1" s="1"/>
  <c r="BE29" i="1"/>
  <c r="BF29" i="1" s="1"/>
  <c r="BE30" i="1"/>
  <c r="BF30" i="1" s="1"/>
  <c r="BE31" i="1"/>
  <c r="BG31" i="1" s="1"/>
  <c r="BE32" i="1"/>
  <c r="BF32" i="1" s="1"/>
  <c r="BE33" i="1"/>
  <c r="BF33" i="1" s="1"/>
  <c r="BE34" i="1"/>
  <c r="BF34" i="1" s="1"/>
  <c r="BE35" i="1"/>
  <c r="BG35" i="1" s="1"/>
  <c r="BE36" i="1"/>
  <c r="BF36" i="1" s="1"/>
  <c r="BE37" i="1"/>
  <c r="BF37" i="1" s="1"/>
  <c r="BE38" i="1"/>
  <c r="BF38" i="1" s="1"/>
  <c r="BE39" i="1"/>
  <c r="BG39" i="1" s="1"/>
  <c r="BE40" i="1"/>
  <c r="BG40" i="1" s="1"/>
  <c r="BE41" i="1"/>
  <c r="BF41" i="1" s="1"/>
  <c r="BE42" i="1"/>
  <c r="BF42" i="1" s="1"/>
  <c r="BE43" i="1"/>
  <c r="BG43" i="1" s="1"/>
  <c r="BE44" i="1"/>
  <c r="BF44" i="1" s="1"/>
  <c r="BE45" i="1"/>
  <c r="BF45" i="1" s="1"/>
  <c r="BE46" i="1"/>
  <c r="BF46" i="1" s="1"/>
  <c r="BE47" i="1"/>
  <c r="BG47" i="1" s="1"/>
  <c r="BE48" i="1"/>
  <c r="BG48" i="1" s="1"/>
  <c r="BE49" i="1"/>
  <c r="BF49" i="1" s="1"/>
  <c r="BE50" i="1"/>
  <c r="BF50" i="1" s="1"/>
  <c r="BE51" i="1"/>
  <c r="BG51" i="1" s="1"/>
  <c r="BF51" i="1"/>
  <c r="BE52" i="1"/>
  <c r="BF52" i="1" s="1"/>
  <c r="BE53" i="1"/>
  <c r="BF53" i="1" s="1"/>
  <c r="BE54" i="1"/>
  <c r="BF54" i="1" s="1"/>
  <c r="BE55" i="1"/>
  <c r="BG55" i="1" s="1"/>
  <c r="BE56" i="1"/>
  <c r="BF56" i="1" s="1"/>
  <c r="BE57" i="1"/>
  <c r="BF57" i="1" s="1"/>
  <c r="BG57" i="1"/>
  <c r="BE58" i="1"/>
  <c r="BF58" i="1" s="1"/>
  <c r="BE59" i="1"/>
  <c r="BG59" i="1" s="1"/>
  <c r="BE60" i="1"/>
  <c r="BG60" i="1" s="1"/>
  <c r="BE61" i="1"/>
  <c r="BF61" i="1" s="1"/>
  <c r="BE62" i="1"/>
  <c r="BF62" i="1" s="1"/>
  <c r="BE63" i="1"/>
  <c r="BG63" i="1" s="1"/>
  <c r="BE64" i="1"/>
  <c r="BF64" i="1" s="1"/>
  <c r="BE65" i="1"/>
  <c r="BF65" i="1" s="1"/>
  <c r="BE66" i="1"/>
  <c r="BF66" i="1" s="1"/>
  <c r="BE67" i="1"/>
  <c r="BG67" i="1" s="1"/>
  <c r="BE68" i="1"/>
  <c r="BF68" i="1" s="1"/>
  <c r="BE8" i="1"/>
  <c r="BG8" i="1" s="1"/>
  <c r="BE7" i="1"/>
  <c r="BF7" i="1" s="1"/>
  <c r="CB65" i="1"/>
  <c r="CB66" i="1"/>
  <c r="CB9" i="1"/>
  <c r="CB11" i="1"/>
  <c r="CB12" i="1"/>
  <c r="CB13" i="1"/>
  <c r="CB15" i="1"/>
  <c r="CB16" i="1"/>
  <c r="CB17" i="1"/>
  <c r="CB19" i="1"/>
  <c r="CB20" i="1"/>
  <c r="CB21" i="1"/>
  <c r="CB23" i="1"/>
  <c r="CB24" i="1"/>
  <c r="CB25" i="1"/>
  <c r="CB27" i="1"/>
  <c r="CB28" i="1"/>
  <c r="CB29" i="1"/>
  <c r="CB31" i="1"/>
  <c r="CB32" i="1"/>
  <c r="CB33" i="1"/>
  <c r="CB35" i="1"/>
  <c r="CB36" i="1"/>
  <c r="CB37" i="1"/>
  <c r="CB39" i="1"/>
  <c r="CB40" i="1"/>
  <c r="CB41" i="1"/>
  <c r="CB43" i="1"/>
  <c r="CB44" i="1"/>
  <c r="CB45" i="1"/>
  <c r="CB47" i="1"/>
  <c r="CB48" i="1"/>
  <c r="CB49" i="1"/>
  <c r="CB51" i="1"/>
  <c r="CB52" i="1"/>
  <c r="CB53" i="1"/>
  <c r="CB55" i="1"/>
  <c r="CB56" i="1"/>
  <c r="CB57" i="1"/>
  <c r="CB59" i="1"/>
  <c r="CB60" i="1"/>
  <c r="CB61" i="1"/>
  <c r="CB8" i="1"/>
  <c r="H7" i="1"/>
  <c r="J7" i="1" s="1"/>
  <c r="J4" i="4" l="1"/>
  <c r="K4" i="4"/>
  <c r="BI47" i="1"/>
  <c r="BJ15" i="1"/>
  <c r="BF60" i="1"/>
  <c r="BF47" i="1"/>
  <c r="BF28" i="1"/>
  <c r="BG25" i="1"/>
  <c r="BI59" i="1"/>
  <c r="BI63" i="1"/>
  <c r="BJ60" i="1"/>
  <c r="BG56" i="1"/>
  <c r="BF43" i="1"/>
  <c r="BF40" i="1"/>
  <c r="BG33" i="1"/>
  <c r="BJ27" i="1"/>
  <c r="BG68" i="1"/>
  <c r="BJ68" i="1"/>
  <c r="BF67" i="1"/>
  <c r="BG61" i="1"/>
  <c r="BF59" i="1"/>
  <c r="BI55" i="1"/>
  <c r="BF55" i="1"/>
  <c r="BG53" i="1"/>
  <c r="BG52" i="1"/>
  <c r="BG49" i="1"/>
  <c r="BF48" i="1"/>
  <c r="BJ48" i="1"/>
  <c r="BG45" i="1"/>
  <c r="BG44" i="1"/>
  <c r="BJ44" i="1"/>
  <c r="BG41" i="1"/>
  <c r="BG36" i="1"/>
  <c r="BJ36" i="1"/>
  <c r="BI35" i="1"/>
  <c r="BF35" i="1"/>
  <c r="BG32" i="1"/>
  <c r="BJ32" i="1"/>
  <c r="BF31" i="1"/>
  <c r="BG29" i="1"/>
  <c r="BF23" i="1"/>
  <c r="BJ23" i="1"/>
  <c r="BG20" i="1"/>
  <c r="BJ20" i="1"/>
  <c r="BG19" i="1"/>
  <c r="BG16" i="1"/>
  <c r="BJ16" i="1"/>
  <c r="BG15" i="1"/>
  <c r="BJ11" i="1"/>
  <c r="BG11" i="1"/>
  <c r="BF8" i="1"/>
  <c r="BI8" i="1"/>
  <c r="BG7" i="1"/>
  <c r="BI7" i="1"/>
  <c r="I7" i="1"/>
  <c r="BI39" i="1"/>
  <c r="BJ56" i="1"/>
  <c r="BJ43" i="1"/>
  <c r="BF39" i="1"/>
  <c r="BF27" i="1"/>
  <c r="BG65" i="1"/>
  <c r="BG37" i="1"/>
  <c r="BG64" i="1"/>
  <c r="BF63" i="1"/>
  <c r="BJ12" i="1"/>
  <c r="BJ40" i="1"/>
  <c r="BJ65" i="1"/>
  <c r="BJ61" i="1"/>
  <c r="BJ57" i="1"/>
  <c r="BJ53" i="1"/>
  <c r="BJ49" i="1"/>
  <c r="BJ45" i="1"/>
  <c r="BJ41" i="1"/>
  <c r="BJ37" i="1"/>
  <c r="BJ33" i="1"/>
  <c r="BJ29" i="1"/>
  <c r="BJ25" i="1"/>
  <c r="BJ21" i="1"/>
  <c r="BJ17" i="1"/>
  <c r="BJ13" i="1"/>
  <c r="BJ9" i="1"/>
  <c r="BJ66" i="1"/>
  <c r="BJ62" i="1"/>
  <c r="BJ58" i="1"/>
  <c r="BJ54" i="1"/>
  <c r="BJ50" i="1"/>
  <c r="BJ46" i="1"/>
  <c r="BJ42" i="1"/>
  <c r="BJ38" i="1"/>
  <c r="BJ34" i="1"/>
  <c r="BJ30" i="1"/>
  <c r="BJ26" i="1"/>
  <c r="BJ22" i="1"/>
  <c r="BJ18" i="1"/>
  <c r="BJ14" i="1"/>
  <c r="BJ10" i="1"/>
  <c r="BG21" i="1"/>
  <c r="BG17" i="1"/>
  <c r="BG13" i="1"/>
  <c r="BG9" i="1"/>
  <c r="BG66" i="1"/>
  <c r="BG62" i="1"/>
  <c r="BG58" i="1"/>
  <c r="BG54" i="1"/>
  <c r="BG50" i="1"/>
  <c r="BG46" i="1"/>
  <c r="BG42" i="1"/>
  <c r="BG38" i="1"/>
  <c r="BG34" i="1"/>
  <c r="BG30" i="1"/>
  <c r="BG26" i="1"/>
  <c r="BG22" i="1"/>
  <c r="BG18" i="1"/>
  <c r="BG14" i="1"/>
  <c r="BG10" i="1"/>
  <c r="CB67" i="1"/>
  <c r="CB63" i="1"/>
  <c r="CB68" i="1"/>
  <c r="CB64" i="1"/>
  <c r="CB62" i="1"/>
  <c r="CB58" i="1"/>
  <c r="CB54" i="1"/>
  <c r="CB50" i="1"/>
  <c r="CB34" i="1"/>
  <c r="CB46" i="1"/>
  <c r="CB42" i="1"/>
  <c r="CB38" i="1"/>
  <c r="CB30" i="1"/>
  <c r="CB26" i="1"/>
  <c r="CB22" i="1"/>
  <c r="CB18" i="1"/>
  <c r="CB14" i="1"/>
  <c r="CB10" i="1"/>
  <c r="CB7" i="1"/>
  <c r="AA4" i="4"/>
  <c r="AN4" i="4"/>
  <c r="AT4" i="4"/>
  <c r="AC4" i="4" l="1"/>
  <c r="AB4" i="4"/>
  <c r="AU4" i="4"/>
  <c r="AV4" i="4"/>
  <c r="AP4" i="4"/>
  <c r="AO4" i="4"/>
  <c r="AM50" i="1"/>
  <c r="AO50" i="1" s="1"/>
  <c r="I91" i="4" l="1"/>
  <c r="J91" i="4" l="1"/>
  <c r="K91" i="4"/>
  <c r="AF7" i="1"/>
  <c r="BK6" i="1" l="1"/>
  <c r="BX124" i="4" l="1"/>
  <c r="BU124" i="4"/>
  <c r="BR124" i="4"/>
  <c r="AT124" i="4"/>
  <c r="AQ124" i="4"/>
  <c r="AN124" i="4"/>
  <c r="AA124" i="4"/>
  <c r="U124" i="4"/>
  <c r="O124" i="4"/>
  <c r="I124" i="4"/>
  <c r="BX123" i="4"/>
  <c r="BU123" i="4"/>
  <c r="BR123" i="4"/>
  <c r="AT123" i="4"/>
  <c r="AQ123" i="4"/>
  <c r="AN123" i="4"/>
  <c r="AA123" i="4"/>
  <c r="U123" i="4"/>
  <c r="O123" i="4"/>
  <c r="I123" i="4"/>
  <c r="BX122" i="4"/>
  <c r="BU122" i="4"/>
  <c r="BR122" i="4"/>
  <c r="AT122" i="4"/>
  <c r="AQ122" i="4"/>
  <c r="AN122" i="4"/>
  <c r="AA122" i="4"/>
  <c r="U122" i="4"/>
  <c r="O122" i="4"/>
  <c r="I122" i="4"/>
  <c r="BX121" i="4"/>
  <c r="BU121" i="4"/>
  <c r="BR121" i="4"/>
  <c r="AT121" i="4"/>
  <c r="AQ121" i="4"/>
  <c r="AN121" i="4"/>
  <c r="AA121" i="4"/>
  <c r="U121" i="4"/>
  <c r="O121" i="4"/>
  <c r="I121" i="4"/>
  <c r="BX120" i="4"/>
  <c r="BU120" i="4"/>
  <c r="BR120" i="4"/>
  <c r="AT120" i="4"/>
  <c r="AQ120" i="4"/>
  <c r="AN120" i="4"/>
  <c r="AA120" i="4"/>
  <c r="U120" i="4"/>
  <c r="O120" i="4"/>
  <c r="I120" i="4"/>
  <c r="BX119" i="4"/>
  <c r="BU119" i="4"/>
  <c r="BR119" i="4"/>
  <c r="AT119" i="4"/>
  <c r="AQ119" i="4"/>
  <c r="AN119" i="4"/>
  <c r="AA119" i="4"/>
  <c r="U119" i="4"/>
  <c r="O119" i="4"/>
  <c r="I119" i="4"/>
  <c r="BX118" i="4"/>
  <c r="BU118" i="4"/>
  <c r="BR118" i="4"/>
  <c r="AT118" i="4"/>
  <c r="AQ118" i="4"/>
  <c r="AN118" i="4"/>
  <c r="AA118" i="4"/>
  <c r="U118" i="4"/>
  <c r="O118" i="4"/>
  <c r="I118" i="4"/>
  <c r="BX117" i="4"/>
  <c r="BU117" i="4"/>
  <c r="BR117" i="4"/>
  <c r="AT117" i="4"/>
  <c r="AQ117" i="4"/>
  <c r="AN117" i="4"/>
  <c r="AA117" i="4"/>
  <c r="U117" i="4"/>
  <c r="O117" i="4"/>
  <c r="I117" i="4"/>
  <c r="BX116" i="4"/>
  <c r="BU116" i="4"/>
  <c r="BR116" i="4"/>
  <c r="AT116" i="4"/>
  <c r="AQ116" i="4"/>
  <c r="AN116" i="4"/>
  <c r="AA116" i="4"/>
  <c r="U116" i="4"/>
  <c r="O116" i="4"/>
  <c r="I116" i="4"/>
  <c r="BX115" i="4"/>
  <c r="BU115" i="4"/>
  <c r="BR115" i="4"/>
  <c r="AT115" i="4"/>
  <c r="AQ115" i="4"/>
  <c r="AN115" i="4"/>
  <c r="AA115" i="4"/>
  <c r="U115" i="4"/>
  <c r="O115" i="4"/>
  <c r="I115" i="4"/>
  <c r="BX114" i="4"/>
  <c r="BU114" i="4"/>
  <c r="BR114" i="4"/>
  <c r="AT114" i="4"/>
  <c r="AQ114" i="4"/>
  <c r="AN114" i="4"/>
  <c r="AA114" i="4"/>
  <c r="U114" i="4"/>
  <c r="O114" i="4"/>
  <c r="I114" i="4"/>
  <c r="BX113" i="4"/>
  <c r="BU113" i="4"/>
  <c r="BR113" i="4"/>
  <c r="AT113" i="4"/>
  <c r="AQ113" i="4"/>
  <c r="AN113" i="4"/>
  <c r="AA113" i="4"/>
  <c r="U113" i="4"/>
  <c r="O113" i="4"/>
  <c r="I113" i="4"/>
  <c r="BX112" i="4"/>
  <c r="BU112" i="4"/>
  <c r="BR112" i="4"/>
  <c r="AT112" i="4"/>
  <c r="AQ112" i="4"/>
  <c r="AN112" i="4"/>
  <c r="AA112" i="4"/>
  <c r="U112" i="4"/>
  <c r="O112" i="4"/>
  <c r="I112" i="4"/>
  <c r="BX111" i="4"/>
  <c r="BU111" i="4"/>
  <c r="BR111" i="4"/>
  <c r="AT111" i="4"/>
  <c r="AQ111" i="4"/>
  <c r="AN111" i="4"/>
  <c r="AA111" i="4"/>
  <c r="U111" i="4"/>
  <c r="O111" i="4"/>
  <c r="I111" i="4"/>
  <c r="BX110" i="4"/>
  <c r="BU110" i="4"/>
  <c r="BR110" i="4"/>
  <c r="AT110" i="4"/>
  <c r="AQ110" i="4"/>
  <c r="AN110" i="4"/>
  <c r="AA110" i="4"/>
  <c r="U110" i="4"/>
  <c r="O110" i="4"/>
  <c r="I110" i="4"/>
  <c r="BX109" i="4"/>
  <c r="BU109" i="4"/>
  <c r="BR109" i="4"/>
  <c r="AT109" i="4"/>
  <c r="AQ109" i="4"/>
  <c r="AN109" i="4"/>
  <c r="AA109" i="4"/>
  <c r="U109" i="4"/>
  <c r="O109" i="4"/>
  <c r="I109" i="4"/>
  <c r="BX108" i="4"/>
  <c r="BU108" i="4"/>
  <c r="AT108" i="4"/>
  <c r="AQ108" i="4"/>
  <c r="AN108" i="4"/>
  <c r="AA108" i="4"/>
  <c r="U108" i="4"/>
  <c r="O108" i="4"/>
  <c r="I108" i="4"/>
  <c r="BX107" i="4"/>
  <c r="BU107" i="4"/>
  <c r="BR107" i="4"/>
  <c r="AT107" i="4"/>
  <c r="AQ107" i="4"/>
  <c r="AN107" i="4"/>
  <c r="AA107" i="4"/>
  <c r="U107" i="4"/>
  <c r="O107" i="4"/>
  <c r="I107" i="4"/>
  <c r="BX106" i="4"/>
  <c r="BU106" i="4"/>
  <c r="BR106" i="4"/>
  <c r="AT106" i="4"/>
  <c r="AQ106" i="4"/>
  <c r="AN106" i="4"/>
  <c r="AA106" i="4"/>
  <c r="U106" i="4"/>
  <c r="O106" i="4"/>
  <c r="I106" i="4"/>
  <c r="BX105" i="4"/>
  <c r="BU105" i="4"/>
  <c r="BR105" i="4"/>
  <c r="AT105" i="4"/>
  <c r="AQ105" i="4"/>
  <c r="AN105" i="4"/>
  <c r="AA105" i="4"/>
  <c r="U105" i="4"/>
  <c r="O105" i="4"/>
  <c r="I105" i="4"/>
  <c r="BX104" i="4"/>
  <c r="BU104" i="4"/>
  <c r="BR104" i="4"/>
  <c r="AT104" i="4"/>
  <c r="AQ104" i="4"/>
  <c r="AN104" i="4"/>
  <c r="AA104" i="4"/>
  <c r="U104" i="4"/>
  <c r="O104" i="4"/>
  <c r="I104" i="4"/>
  <c r="BX103" i="4"/>
  <c r="BU103" i="4"/>
  <c r="BR103" i="4"/>
  <c r="AT103" i="4"/>
  <c r="AQ103" i="4"/>
  <c r="AN103" i="4"/>
  <c r="AA103" i="4"/>
  <c r="U103" i="4"/>
  <c r="O103" i="4"/>
  <c r="I103" i="4"/>
  <c r="BX102" i="4"/>
  <c r="BU102" i="4"/>
  <c r="BR102" i="4"/>
  <c r="AT102" i="4"/>
  <c r="AQ102" i="4"/>
  <c r="AN102" i="4"/>
  <c r="AA102" i="4"/>
  <c r="U102" i="4"/>
  <c r="O102" i="4"/>
  <c r="I102" i="4"/>
  <c r="BX101" i="4"/>
  <c r="BU101" i="4"/>
  <c r="BR101" i="4"/>
  <c r="AT101" i="4"/>
  <c r="AQ101" i="4"/>
  <c r="AN101" i="4"/>
  <c r="AA101" i="4"/>
  <c r="U101" i="4"/>
  <c r="O101" i="4"/>
  <c r="I101" i="4"/>
  <c r="BX100" i="4"/>
  <c r="BU100" i="4"/>
  <c r="BR100" i="4"/>
  <c r="AT100" i="4"/>
  <c r="AQ100" i="4"/>
  <c r="AN100" i="4"/>
  <c r="AA100" i="4"/>
  <c r="U100" i="4"/>
  <c r="O100" i="4"/>
  <c r="I100" i="4"/>
  <c r="BX99" i="4"/>
  <c r="BU99" i="4"/>
  <c r="BR99" i="4"/>
  <c r="AT99" i="4"/>
  <c r="AQ99" i="4"/>
  <c r="AN99" i="4"/>
  <c r="AA99" i="4"/>
  <c r="U99" i="4"/>
  <c r="O99" i="4"/>
  <c r="I99" i="4"/>
  <c r="BX98" i="4"/>
  <c r="BU98" i="4"/>
  <c r="BR98" i="4"/>
  <c r="AT98" i="4"/>
  <c r="AQ98" i="4"/>
  <c r="AN98" i="4"/>
  <c r="AA98" i="4"/>
  <c r="U98" i="4"/>
  <c r="O98" i="4"/>
  <c r="I98" i="4"/>
  <c r="BX97" i="4"/>
  <c r="BU97" i="4"/>
  <c r="BR97" i="4"/>
  <c r="AT97" i="4"/>
  <c r="AQ97" i="4"/>
  <c r="AN97" i="4"/>
  <c r="AA97" i="4"/>
  <c r="U97" i="4"/>
  <c r="O97" i="4"/>
  <c r="I97" i="4"/>
  <c r="BX96" i="4"/>
  <c r="BU96" i="4"/>
  <c r="BR96" i="4"/>
  <c r="AT96" i="4"/>
  <c r="AQ96" i="4"/>
  <c r="AN96" i="4"/>
  <c r="AA96" i="4"/>
  <c r="U96" i="4"/>
  <c r="O96" i="4"/>
  <c r="Q96" i="4" s="1"/>
  <c r="I96" i="4"/>
  <c r="BX95" i="4"/>
  <c r="BU95" i="4"/>
  <c r="BR95" i="4"/>
  <c r="AT95" i="4"/>
  <c r="AQ95" i="4"/>
  <c r="AN95" i="4"/>
  <c r="AA95" i="4"/>
  <c r="U95" i="4"/>
  <c r="O95" i="4"/>
  <c r="I95" i="4"/>
  <c r="BX94" i="4"/>
  <c r="BU94" i="4"/>
  <c r="BR94" i="4"/>
  <c r="AT94" i="4"/>
  <c r="AQ94" i="4"/>
  <c r="AN94" i="4"/>
  <c r="AA94" i="4"/>
  <c r="U94" i="4"/>
  <c r="O94" i="4"/>
  <c r="I94" i="4"/>
  <c r="BX93" i="4"/>
  <c r="BU93" i="4"/>
  <c r="BR93" i="4"/>
  <c r="AT93" i="4"/>
  <c r="AQ93" i="4"/>
  <c r="AN93" i="4"/>
  <c r="AA93" i="4"/>
  <c r="U93" i="4"/>
  <c r="O93" i="4"/>
  <c r="I93" i="4"/>
  <c r="BX92" i="4"/>
  <c r="BU92" i="4"/>
  <c r="BR92" i="4"/>
  <c r="AT92" i="4"/>
  <c r="AQ92" i="4"/>
  <c r="AN92" i="4"/>
  <c r="AA92" i="4"/>
  <c r="U92" i="4"/>
  <c r="O92" i="4"/>
  <c r="I92" i="4"/>
  <c r="BX91" i="4"/>
  <c r="BU91" i="4"/>
  <c r="BR91" i="4"/>
  <c r="AT91" i="4"/>
  <c r="AQ91" i="4"/>
  <c r="AN91" i="4"/>
  <c r="AA91" i="4"/>
  <c r="U91" i="4"/>
  <c r="O91" i="4"/>
  <c r="BX90" i="4"/>
  <c r="BU90" i="4"/>
  <c r="BR90" i="4"/>
  <c r="AT90" i="4"/>
  <c r="AQ90" i="4"/>
  <c r="AN90" i="4"/>
  <c r="AA90" i="4"/>
  <c r="U90" i="4"/>
  <c r="O90" i="4"/>
  <c r="I90" i="4"/>
  <c r="BX89" i="4"/>
  <c r="BU89" i="4"/>
  <c r="BR89" i="4"/>
  <c r="AT89" i="4"/>
  <c r="AQ89" i="4"/>
  <c r="AN89" i="4"/>
  <c r="AA89" i="4"/>
  <c r="U89" i="4"/>
  <c r="O89" i="4"/>
  <c r="I89" i="4"/>
  <c r="BX88" i="4"/>
  <c r="BU88" i="4"/>
  <c r="BR88" i="4"/>
  <c r="AT88" i="4"/>
  <c r="AQ88" i="4"/>
  <c r="AN88" i="4"/>
  <c r="AA88" i="4"/>
  <c r="U88" i="4"/>
  <c r="O88" i="4"/>
  <c r="I88" i="4"/>
  <c r="BX87" i="4"/>
  <c r="BU87" i="4"/>
  <c r="BR87" i="4"/>
  <c r="AT87" i="4"/>
  <c r="AQ87" i="4"/>
  <c r="AN87" i="4"/>
  <c r="AA87" i="4"/>
  <c r="U87" i="4"/>
  <c r="O87" i="4"/>
  <c r="I87" i="4"/>
  <c r="BX86" i="4"/>
  <c r="BU86" i="4"/>
  <c r="BR86" i="4"/>
  <c r="AT86" i="4"/>
  <c r="AQ86" i="4"/>
  <c r="AN86" i="4"/>
  <c r="AA86" i="4"/>
  <c r="U86" i="4"/>
  <c r="O86" i="4"/>
  <c r="I86" i="4"/>
  <c r="BX85" i="4"/>
  <c r="BU85" i="4"/>
  <c r="BR85" i="4"/>
  <c r="AT85" i="4"/>
  <c r="AQ85" i="4"/>
  <c r="AN85" i="4"/>
  <c r="AA85" i="4"/>
  <c r="U85" i="4"/>
  <c r="O85" i="4"/>
  <c r="I85" i="4"/>
  <c r="BX84" i="4"/>
  <c r="BU84" i="4"/>
  <c r="BR84" i="4"/>
  <c r="AT84" i="4"/>
  <c r="AQ84" i="4"/>
  <c r="AN84" i="4"/>
  <c r="AA84" i="4"/>
  <c r="U84" i="4"/>
  <c r="O84" i="4"/>
  <c r="I84" i="4"/>
  <c r="BX83" i="4"/>
  <c r="BU83" i="4"/>
  <c r="BR83" i="4"/>
  <c r="AT83" i="4"/>
  <c r="AQ83" i="4"/>
  <c r="AN83" i="4"/>
  <c r="AA83" i="4"/>
  <c r="U83" i="4"/>
  <c r="O83" i="4"/>
  <c r="I83" i="4"/>
  <c r="BX82" i="4"/>
  <c r="BU82" i="4"/>
  <c r="BR82" i="4"/>
  <c r="AT82" i="4"/>
  <c r="AQ82" i="4"/>
  <c r="AN82" i="4"/>
  <c r="AA82" i="4"/>
  <c r="U82" i="4"/>
  <c r="O82" i="4"/>
  <c r="I82" i="4"/>
  <c r="BX81" i="4"/>
  <c r="BU81" i="4"/>
  <c r="BR81" i="4"/>
  <c r="AT81" i="4"/>
  <c r="AQ81" i="4"/>
  <c r="AN81" i="4"/>
  <c r="AA81" i="4"/>
  <c r="U81" i="4"/>
  <c r="O81" i="4"/>
  <c r="I81" i="4"/>
  <c r="BX80" i="4"/>
  <c r="BU80" i="4"/>
  <c r="BR80" i="4"/>
  <c r="AT80" i="4"/>
  <c r="AQ80" i="4"/>
  <c r="AN80" i="4"/>
  <c r="AA80" i="4"/>
  <c r="U80" i="4"/>
  <c r="O80" i="4"/>
  <c r="I80" i="4"/>
  <c r="BX79" i="4"/>
  <c r="BU79" i="4"/>
  <c r="BR79" i="4"/>
  <c r="AT79" i="4"/>
  <c r="AQ79" i="4"/>
  <c r="AN79" i="4"/>
  <c r="AA79" i="4"/>
  <c r="U79" i="4"/>
  <c r="O79" i="4"/>
  <c r="I79" i="4"/>
  <c r="BX78" i="4"/>
  <c r="BU78" i="4"/>
  <c r="BR78" i="4"/>
  <c r="AT78" i="4"/>
  <c r="AQ78" i="4"/>
  <c r="AN78" i="4"/>
  <c r="AA78" i="4"/>
  <c r="U78" i="4"/>
  <c r="O78" i="4"/>
  <c r="I78" i="4"/>
  <c r="BX77" i="4"/>
  <c r="BU77" i="4"/>
  <c r="BR77" i="4"/>
  <c r="AT77" i="4"/>
  <c r="AQ77" i="4"/>
  <c r="AN77" i="4"/>
  <c r="AA77" i="4"/>
  <c r="U77" i="4"/>
  <c r="O77" i="4"/>
  <c r="I77" i="4"/>
  <c r="BX76" i="4"/>
  <c r="BU76" i="4"/>
  <c r="BR76" i="4"/>
  <c r="AT76" i="4"/>
  <c r="AQ76" i="4"/>
  <c r="AN76" i="4"/>
  <c r="AA76" i="4"/>
  <c r="U76" i="4"/>
  <c r="O76" i="4"/>
  <c r="I76" i="4"/>
  <c r="BX75" i="4"/>
  <c r="BU75" i="4"/>
  <c r="BR75" i="4"/>
  <c r="AT75" i="4"/>
  <c r="AQ75" i="4"/>
  <c r="AN75" i="4"/>
  <c r="AA75" i="4"/>
  <c r="U75" i="4"/>
  <c r="O75" i="4"/>
  <c r="I75" i="4"/>
  <c r="BX74" i="4"/>
  <c r="BU74" i="4"/>
  <c r="BR74" i="4"/>
  <c r="AT74" i="4"/>
  <c r="AQ74" i="4"/>
  <c r="AN74" i="4"/>
  <c r="AA74" i="4"/>
  <c r="U74" i="4"/>
  <c r="O74" i="4"/>
  <c r="I74" i="4"/>
  <c r="BX73" i="4"/>
  <c r="BU73" i="4"/>
  <c r="BR73" i="4"/>
  <c r="AT73" i="4"/>
  <c r="AQ73" i="4"/>
  <c r="AN73" i="4"/>
  <c r="AA73" i="4"/>
  <c r="U73" i="4"/>
  <c r="O73" i="4"/>
  <c r="I73" i="4"/>
  <c r="BX72" i="4"/>
  <c r="BU72" i="4"/>
  <c r="BR72" i="4"/>
  <c r="AT72" i="4"/>
  <c r="AQ72" i="4"/>
  <c r="AN72" i="4"/>
  <c r="AA72" i="4"/>
  <c r="U72" i="4"/>
  <c r="O72" i="4"/>
  <c r="I72" i="4"/>
  <c r="BX71" i="4"/>
  <c r="BU71" i="4"/>
  <c r="BR71" i="4"/>
  <c r="AT71" i="4"/>
  <c r="AQ71" i="4"/>
  <c r="AN71" i="4"/>
  <c r="AA71" i="4"/>
  <c r="U71" i="4"/>
  <c r="O71" i="4"/>
  <c r="I71" i="4"/>
  <c r="BX70" i="4"/>
  <c r="BU70" i="4"/>
  <c r="BR70" i="4"/>
  <c r="AT70" i="4"/>
  <c r="AQ70" i="4"/>
  <c r="AN70" i="4"/>
  <c r="AA70" i="4"/>
  <c r="U70" i="4"/>
  <c r="O70" i="4"/>
  <c r="I70" i="4"/>
  <c r="BX69" i="4"/>
  <c r="BU69" i="4"/>
  <c r="BR69" i="4"/>
  <c r="AT69" i="4"/>
  <c r="AQ69" i="4"/>
  <c r="AN69" i="4"/>
  <c r="AA69" i="4"/>
  <c r="U69" i="4"/>
  <c r="O69" i="4"/>
  <c r="I69" i="4"/>
  <c r="BX68" i="4"/>
  <c r="BU68" i="4"/>
  <c r="BR68" i="4"/>
  <c r="AT68" i="4"/>
  <c r="AQ68" i="4"/>
  <c r="AN68" i="4"/>
  <c r="AA68" i="4"/>
  <c r="U68" i="4"/>
  <c r="O68" i="4"/>
  <c r="I68" i="4"/>
  <c r="BX67" i="4"/>
  <c r="BU67" i="4"/>
  <c r="BR67" i="4"/>
  <c r="AT67" i="4"/>
  <c r="AQ67" i="4"/>
  <c r="AN67" i="4"/>
  <c r="AA67" i="4"/>
  <c r="U67" i="4"/>
  <c r="O67" i="4"/>
  <c r="I67" i="4"/>
  <c r="BX66" i="4"/>
  <c r="BU66" i="4"/>
  <c r="BR66" i="4"/>
  <c r="AT66" i="4"/>
  <c r="AQ66" i="4"/>
  <c r="AN66" i="4"/>
  <c r="AA66" i="4"/>
  <c r="U66" i="4"/>
  <c r="O66" i="4"/>
  <c r="I66" i="4"/>
  <c r="BX65" i="4"/>
  <c r="BU65" i="4"/>
  <c r="BR65" i="4"/>
  <c r="AT65" i="4"/>
  <c r="AQ65" i="4"/>
  <c r="AN65" i="4"/>
  <c r="AA65" i="4"/>
  <c r="U65" i="4"/>
  <c r="O65" i="4"/>
  <c r="I65" i="4"/>
  <c r="BX64" i="4"/>
  <c r="BU64" i="4"/>
  <c r="BR64" i="4"/>
  <c r="AT64" i="4"/>
  <c r="AQ64" i="4"/>
  <c r="AN64" i="4"/>
  <c r="AA64" i="4"/>
  <c r="U64" i="4"/>
  <c r="O64" i="4"/>
  <c r="I64" i="4"/>
  <c r="BX63" i="4"/>
  <c r="BU63" i="4"/>
  <c r="BR63" i="4"/>
  <c r="AT63" i="4"/>
  <c r="AQ63" i="4"/>
  <c r="AN63" i="4"/>
  <c r="AA63" i="4"/>
  <c r="U63" i="4"/>
  <c r="O63" i="4"/>
  <c r="I63" i="4"/>
  <c r="BX62" i="4"/>
  <c r="BU62" i="4"/>
  <c r="BR62" i="4"/>
  <c r="AT62" i="4"/>
  <c r="AQ62" i="4"/>
  <c r="AN62" i="4"/>
  <c r="AA62" i="4"/>
  <c r="U62" i="4"/>
  <c r="O62" i="4"/>
  <c r="I62" i="4"/>
  <c r="BX61" i="4"/>
  <c r="BU61" i="4"/>
  <c r="BR61" i="4"/>
  <c r="AT61" i="4"/>
  <c r="AQ61" i="4"/>
  <c r="AN61" i="4"/>
  <c r="AA61" i="4"/>
  <c r="U61" i="4"/>
  <c r="O61" i="4"/>
  <c r="I61" i="4"/>
  <c r="BX60" i="4"/>
  <c r="BU60" i="4"/>
  <c r="BR60" i="4"/>
  <c r="AT60" i="4"/>
  <c r="AQ60" i="4"/>
  <c r="AN60" i="4"/>
  <c r="AA60" i="4"/>
  <c r="U60" i="4"/>
  <c r="O60" i="4"/>
  <c r="I60" i="4"/>
  <c r="BX59" i="4"/>
  <c r="BU59" i="4"/>
  <c r="BR59" i="4"/>
  <c r="AT59" i="4"/>
  <c r="AQ59" i="4"/>
  <c r="AN59" i="4"/>
  <c r="AA59" i="4"/>
  <c r="U59" i="4"/>
  <c r="O59" i="4"/>
  <c r="I59" i="4"/>
  <c r="BX58" i="4"/>
  <c r="BU58" i="4"/>
  <c r="BR58" i="4"/>
  <c r="AT58" i="4"/>
  <c r="AQ58" i="4"/>
  <c r="AN58" i="4"/>
  <c r="AA58" i="4"/>
  <c r="U58" i="4"/>
  <c r="O58" i="4"/>
  <c r="I58" i="4"/>
  <c r="BX57" i="4"/>
  <c r="BU57" i="4"/>
  <c r="BR57" i="4"/>
  <c r="AT57" i="4"/>
  <c r="AQ57" i="4"/>
  <c r="AN57" i="4"/>
  <c r="AA57" i="4"/>
  <c r="U57" i="4"/>
  <c r="O57" i="4"/>
  <c r="I57" i="4"/>
  <c r="BX56" i="4"/>
  <c r="BU56" i="4"/>
  <c r="BR56" i="4"/>
  <c r="AT56" i="4"/>
  <c r="AQ56" i="4"/>
  <c r="AN56" i="4"/>
  <c r="AA56" i="4"/>
  <c r="U56" i="4"/>
  <c r="O56" i="4"/>
  <c r="I56" i="4"/>
  <c r="BX55" i="4"/>
  <c r="BU55" i="4"/>
  <c r="BR55" i="4"/>
  <c r="AT55" i="4"/>
  <c r="AQ55" i="4"/>
  <c r="AN55" i="4"/>
  <c r="AA55" i="4"/>
  <c r="U55" i="4"/>
  <c r="O55" i="4"/>
  <c r="I55" i="4"/>
  <c r="BX54" i="4"/>
  <c r="BU54" i="4"/>
  <c r="BR54" i="4"/>
  <c r="AT54" i="4"/>
  <c r="AQ54" i="4"/>
  <c r="AN54" i="4"/>
  <c r="AA54" i="4"/>
  <c r="U54" i="4"/>
  <c r="O54" i="4"/>
  <c r="I54" i="4"/>
  <c r="BX53" i="4"/>
  <c r="BU53" i="4"/>
  <c r="BR53" i="4"/>
  <c r="AT53" i="4"/>
  <c r="AQ53" i="4"/>
  <c r="AN53" i="4"/>
  <c r="AA53" i="4"/>
  <c r="U53" i="4"/>
  <c r="O53" i="4"/>
  <c r="I53" i="4"/>
  <c r="BX52" i="4"/>
  <c r="BU52" i="4"/>
  <c r="BR52" i="4"/>
  <c r="AT52" i="4"/>
  <c r="AQ52" i="4"/>
  <c r="AN52" i="4"/>
  <c r="AA52" i="4"/>
  <c r="U52" i="4"/>
  <c r="O52" i="4"/>
  <c r="I52" i="4"/>
  <c r="BX51" i="4"/>
  <c r="BU51" i="4"/>
  <c r="BR51" i="4"/>
  <c r="AT51" i="4"/>
  <c r="AQ51" i="4"/>
  <c r="AN51" i="4"/>
  <c r="AA51" i="4"/>
  <c r="U51" i="4"/>
  <c r="O51" i="4"/>
  <c r="I51" i="4"/>
  <c r="BX50" i="4"/>
  <c r="BU50" i="4"/>
  <c r="BR50" i="4"/>
  <c r="AT50" i="4"/>
  <c r="AQ50" i="4"/>
  <c r="AN50" i="4"/>
  <c r="AA50" i="4"/>
  <c r="U50" i="4"/>
  <c r="O50" i="4"/>
  <c r="I50" i="4"/>
  <c r="BX49" i="4"/>
  <c r="BU49" i="4"/>
  <c r="BR49" i="4"/>
  <c r="AT49" i="4"/>
  <c r="AQ49" i="4"/>
  <c r="AN49" i="4"/>
  <c r="AA49" i="4"/>
  <c r="U49" i="4"/>
  <c r="O49" i="4"/>
  <c r="I49" i="4"/>
  <c r="BX48" i="4"/>
  <c r="BU48" i="4"/>
  <c r="BR48" i="4"/>
  <c r="AT48" i="4"/>
  <c r="AQ48" i="4"/>
  <c r="AN48" i="4"/>
  <c r="AA48" i="4"/>
  <c r="U48" i="4"/>
  <c r="O48" i="4"/>
  <c r="I48" i="4"/>
  <c r="BX47" i="4"/>
  <c r="BU47" i="4"/>
  <c r="BR47" i="4"/>
  <c r="AT47" i="4"/>
  <c r="AQ47" i="4"/>
  <c r="AN47" i="4"/>
  <c r="AA47" i="4"/>
  <c r="U47" i="4"/>
  <c r="O47" i="4"/>
  <c r="I47" i="4"/>
  <c r="BX46" i="4"/>
  <c r="BU46" i="4"/>
  <c r="BR46" i="4"/>
  <c r="AT46" i="4"/>
  <c r="AQ46" i="4"/>
  <c r="AN46" i="4"/>
  <c r="AA46" i="4"/>
  <c r="U46" i="4"/>
  <c r="O46" i="4"/>
  <c r="I46" i="4"/>
  <c r="BX45" i="4"/>
  <c r="BU45" i="4"/>
  <c r="BR45" i="4"/>
  <c r="AT45" i="4"/>
  <c r="AQ45" i="4"/>
  <c r="AN45" i="4"/>
  <c r="AA45" i="4"/>
  <c r="U45" i="4"/>
  <c r="O45" i="4"/>
  <c r="I45" i="4"/>
  <c r="BX44" i="4"/>
  <c r="BU44" i="4"/>
  <c r="BR44" i="4"/>
  <c r="AT44" i="4"/>
  <c r="AQ44" i="4"/>
  <c r="AN44" i="4"/>
  <c r="AA44" i="4"/>
  <c r="U44" i="4"/>
  <c r="O44" i="4"/>
  <c r="I44" i="4"/>
  <c r="BX43" i="4"/>
  <c r="BU43" i="4"/>
  <c r="BR43" i="4"/>
  <c r="AT43" i="4"/>
  <c r="AQ43" i="4"/>
  <c r="AN43" i="4"/>
  <c r="AA43" i="4"/>
  <c r="U43" i="4"/>
  <c r="O43" i="4"/>
  <c r="I43" i="4"/>
  <c r="BX42" i="4"/>
  <c r="BU42" i="4"/>
  <c r="BR42" i="4"/>
  <c r="AT42" i="4"/>
  <c r="AQ42" i="4"/>
  <c r="AN42" i="4"/>
  <c r="AA42" i="4"/>
  <c r="U42" i="4"/>
  <c r="O42" i="4"/>
  <c r="I42" i="4"/>
  <c r="BX41" i="4"/>
  <c r="BU41" i="4"/>
  <c r="BR41" i="4"/>
  <c r="AT41" i="4"/>
  <c r="AQ41" i="4"/>
  <c r="AN41" i="4"/>
  <c r="AA41" i="4"/>
  <c r="U41" i="4"/>
  <c r="O41" i="4"/>
  <c r="I41" i="4"/>
  <c r="BX40" i="4"/>
  <c r="BU40" i="4"/>
  <c r="BR40" i="4"/>
  <c r="AT40" i="4"/>
  <c r="AQ40" i="4"/>
  <c r="AN40" i="4"/>
  <c r="AA40" i="4"/>
  <c r="U40" i="4"/>
  <c r="O40" i="4"/>
  <c r="I40" i="4"/>
  <c r="BX39" i="4"/>
  <c r="BU39" i="4"/>
  <c r="BR39" i="4"/>
  <c r="AT39" i="4"/>
  <c r="AQ39" i="4"/>
  <c r="AN39" i="4"/>
  <c r="AA39" i="4"/>
  <c r="U39" i="4"/>
  <c r="O39" i="4"/>
  <c r="I39" i="4"/>
  <c r="BX38" i="4"/>
  <c r="BU38" i="4"/>
  <c r="BR38" i="4"/>
  <c r="AT38" i="4"/>
  <c r="AQ38" i="4"/>
  <c r="AN38" i="4"/>
  <c r="AA38" i="4"/>
  <c r="U38" i="4"/>
  <c r="O38" i="4"/>
  <c r="I38" i="4"/>
  <c r="BX37" i="4"/>
  <c r="BU37" i="4"/>
  <c r="BR37" i="4"/>
  <c r="AT37" i="4"/>
  <c r="AQ37" i="4"/>
  <c r="AN37" i="4"/>
  <c r="AA37" i="4"/>
  <c r="U37" i="4"/>
  <c r="O37" i="4"/>
  <c r="I37" i="4"/>
  <c r="BX36" i="4"/>
  <c r="BU36" i="4"/>
  <c r="BR36" i="4"/>
  <c r="AT36" i="4"/>
  <c r="AQ36" i="4"/>
  <c r="AN36" i="4"/>
  <c r="AA36" i="4"/>
  <c r="U36" i="4"/>
  <c r="O36" i="4"/>
  <c r="I36" i="4"/>
  <c r="BX35" i="4"/>
  <c r="BU35" i="4"/>
  <c r="BR35" i="4"/>
  <c r="AT35" i="4"/>
  <c r="AQ35" i="4"/>
  <c r="AN35" i="4"/>
  <c r="AA35" i="4"/>
  <c r="U35" i="4"/>
  <c r="O35" i="4"/>
  <c r="I35" i="4"/>
  <c r="BX34" i="4"/>
  <c r="BU34" i="4"/>
  <c r="BR34" i="4"/>
  <c r="AT34" i="4"/>
  <c r="AQ34" i="4"/>
  <c r="AN34" i="4"/>
  <c r="AA34" i="4"/>
  <c r="U34" i="4"/>
  <c r="O34" i="4"/>
  <c r="I34" i="4"/>
  <c r="BX33" i="4"/>
  <c r="BU33" i="4"/>
  <c r="BR33" i="4"/>
  <c r="AT33" i="4"/>
  <c r="AQ33" i="4"/>
  <c r="AN33" i="4"/>
  <c r="AA33" i="4"/>
  <c r="U33" i="4"/>
  <c r="O33" i="4"/>
  <c r="I33" i="4"/>
  <c r="BX32" i="4"/>
  <c r="BU32" i="4"/>
  <c r="BR32" i="4"/>
  <c r="AT32" i="4"/>
  <c r="AQ32" i="4"/>
  <c r="AN32" i="4"/>
  <c r="AA32" i="4"/>
  <c r="U32" i="4"/>
  <c r="O32" i="4"/>
  <c r="I32" i="4"/>
  <c r="BX31" i="4"/>
  <c r="BU31" i="4"/>
  <c r="BR31" i="4"/>
  <c r="AT31" i="4"/>
  <c r="AQ31" i="4"/>
  <c r="AN31" i="4"/>
  <c r="AA31" i="4"/>
  <c r="U31" i="4"/>
  <c r="O31" i="4"/>
  <c r="I31" i="4"/>
  <c r="BX30" i="4"/>
  <c r="BU30" i="4"/>
  <c r="BR30" i="4"/>
  <c r="AT30" i="4"/>
  <c r="AQ30" i="4"/>
  <c r="AN30" i="4"/>
  <c r="AA30" i="4"/>
  <c r="U30" i="4"/>
  <c r="O30" i="4"/>
  <c r="I30" i="4"/>
  <c r="BX29" i="4"/>
  <c r="BU29" i="4"/>
  <c r="BR29" i="4"/>
  <c r="AT29" i="4"/>
  <c r="AQ29" i="4"/>
  <c r="AN29" i="4"/>
  <c r="AA29" i="4"/>
  <c r="U29" i="4"/>
  <c r="O29" i="4"/>
  <c r="I29" i="4"/>
  <c r="BX28" i="4"/>
  <c r="BU28" i="4"/>
  <c r="BR28" i="4"/>
  <c r="AT28" i="4"/>
  <c r="AQ28" i="4"/>
  <c r="AN28" i="4"/>
  <c r="AA28" i="4"/>
  <c r="U28" i="4"/>
  <c r="O28" i="4"/>
  <c r="I28" i="4"/>
  <c r="BX27" i="4"/>
  <c r="BU27" i="4"/>
  <c r="BR27" i="4"/>
  <c r="AT27" i="4"/>
  <c r="AQ27" i="4"/>
  <c r="AN27" i="4"/>
  <c r="AA27" i="4"/>
  <c r="U27" i="4"/>
  <c r="O27" i="4"/>
  <c r="I27" i="4"/>
  <c r="BX26" i="4"/>
  <c r="BU26" i="4"/>
  <c r="BR26" i="4"/>
  <c r="AT26" i="4"/>
  <c r="AQ26" i="4"/>
  <c r="AN26" i="4"/>
  <c r="AA26" i="4"/>
  <c r="U26" i="4"/>
  <c r="O26" i="4"/>
  <c r="I26" i="4"/>
  <c r="BX25" i="4"/>
  <c r="BU25" i="4"/>
  <c r="BR25" i="4"/>
  <c r="AT25" i="4"/>
  <c r="AQ25" i="4"/>
  <c r="AN25" i="4"/>
  <c r="AA25" i="4"/>
  <c r="U25" i="4"/>
  <c r="O25" i="4"/>
  <c r="I25" i="4"/>
  <c r="BX24" i="4"/>
  <c r="BU24" i="4"/>
  <c r="BR24" i="4"/>
  <c r="AT24" i="4"/>
  <c r="AQ24" i="4"/>
  <c r="AN24" i="4"/>
  <c r="AA24" i="4"/>
  <c r="U24" i="4"/>
  <c r="O24" i="4"/>
  <c r="I24" i="4"/>
  <c r="BX23" i="4"/>
  <c r="BU23" i="4"/>
  <c r="BR23" i="4"/>
  <c r="AT23" i="4"/>
  <c r="AQ23" i="4"/>
  <c r="AN23" i="4"/>
  <c r="AA23" i="4"/>
  <c r="U23" i="4"/>
  <c r="O23" i="4"/>
  <c r="I23" i="4"/>
  <c r="BX22" i="4"/>
  <c r="BU22" i="4"/>
  <c r="BR22" i="4"/>
  <c r="AT22" i="4"/>
  <c r="AQ22" i="4"/>
  <c r="AN22" i="4"/>
  <c r="AA22" i="4"/>
  <c r="U22" i="4"/>
  <c r="O22" i="4"/>
  <c r="I22" i="4"/>
  <c r="BX21" i="4"/>
  <c r="BU21" i="4"/>
  <c r="BR21" i="4"/>
  <c r="AT21" i="4"/>
  <c r="AQ21" i="4"/>
  <c r="AN21" i="4"/>
  <c r="AA21" i="4"/>
  <c r="U21" i="4"/>
  <c r="O21" i="4"/>
  <c r="I21" i="4"/>
  <c r="BX19" i="4"/>
  <c r="BU19" i="4"/>
  <c r="BR19" i="4"/>
  <c r="AT19" i="4"/>
  <c r="AQ19" i="4"/>
  <c r="AN19" i="4"/>
  <c r="AA19" i="4"/>
  <c r="U19" i="4"/>
  <c r="O19" i="4"/>
  <c r="I19" i="4"/>
  <c r="BX18" i="4"/>
  <c r="BU18" i="4"/>
  <c r="BR18" i="4"/>
  <c r="AT18" i="4"/>
  <c r="AQ18" i="4"/>
  <c r="AN18" i="4"/>
  <c r="AA18" i="4"/>
  <c r="U18" i="4"/>
  <c r="O18" i="4"/>
  <c r="I18" i="4"/>
  <c r="BX17" i="4"/>
  <c r="BU17" i="4"/>
  <c r="BR17" i="4"/>
  <c r="AT17" i="4"/>
  <c r="AQ17" i="4"/>
  <c r="AN17" i="4"/>
  <c r="AA17" i="4"/>
  <c r="U17" i="4"/>
  <c r="O17" i="4"/>
  <c r="I17" i="4"/>
  <c r="BX16" i="4"/>
  <c r="BU16" i="4"/>
  <c r="BR16" i="4"/>
  <c r="AT16" i="4"/>
  <c r="AQ16" i="4"/>
  <c r="AN16" i="4"/>
  <c r="AA16" i="4"/>
  <c r="U16" i="4"/>
  <c r="O16" i="4"/>
  <c r="I16" i="4"/>
  <c r="BX15" i="4"/>
  <c r="BU15" i="4"/>
  <c r="BR15" i="4"/>
  <c r="AT15" i="4"/>
  <c r="AQ15" i="4"/>
  <c r="AN15" i="4"/>
  <c r="AA15" i="4"/>
  <c r="U15" i="4"/>
  <c r="O15" i="4"/>
  <c r="I15" i="4"/>
  <c r="BX14" i="4"/>
  <c r="BU14" i="4"/>
  <c r="BR14" i="4"/>
  <c r="AT14" i="4"/>
  <c r="AQ14" i="4"/>
  <c r="AN14" i="4"/>
  <c r="AA14" i="4"/>
  <c r="U14" i="4"/>
  <c r="O14" i="4"/>
  <c r="I14" i="4"/>
  <c r="BX13" i="4"/>
  <c r="BU13" i="4"/>
  <c r="BR13" i="4"/>
  <c r="AT13" i="4"/>
  <c r="AQ13" i="4"/>
  <c r="AN13" i="4"/>
  <c r="AA13" i="4"/>
  <c r="U13" i="4"/>
  <c r="O13" i="4"/>
  <c r="I13" i="4"/>
  <c r="BX12" i="4"/>
  <c r="BU12" i="4"/>
  <c r="BR12" i="4"/>
  <c r="AT12" i="4"/>
  <c r="AQ12" i="4"/>
  <c r="AN12" i="4"/>
  <c r="AA12" i="4"/>
  <c r="U12" i="4"/>
  <c r="O12" i="4"/>
  <c r="I12" i="4"/>
  <c r="BX11" i="4"/>
  <c r="BU11" i="4"/>
  <c r="BR11" i="4"/>
  <c r="AT11" i="4"/>
  <c r="AQ11" i="4"/>
  <c r="AN11" i="4"/>
  <c r="AA11" i="4"/>
  <c r="U11" i="4"/>
  <c r="O11" i="4"/>
  <c r="I11" i="4"/>
  <c r="BX10" i="4"/>
  <c r="BU10" i="4"/>
  <c r="BR10" i="4"/>
  <c r="AT10" i="4"/>
  <c r="AQ10" i="4"/>
  <c r="AN10" i="4"/>
  <c r="AA10" i="4"/>
  <c r="U10" i="4"/>
  <c r="O10" i="4"/>
  <c r="I10" i="4"/>
  <c r="BX9" i="4"/>
  <c r="BU9" i="4"/>
  <c r="BR9" i="4"/>
  <c r="AT9" i="4"/>
  <c r="AQ9" i="4"/>
  <c r="AN9" i="4"/>
  <c r="AA9" i="4"/>
  <c r="U9" i="4"/>
  <c r="O9" i="4"/>
  <c r="I9" i="4"/>
  <c r="BX8" i="4"/>
  <c r="BU8" i="4"/>
  <c r="BR8" i="4"/>
  <c r="AT8" i="4"/>
  <c r="AQ8" i="4"/>
  <c r="AN8" i="4"/>
  <c r="AA8" i="4"/>
  <c r="U8" i="4"/>
  <c r="O8" i="4"/>
  <c r="I8" i="4"/>
  <c r="BX7" i="4"/>
  <c r="BU7" i="4"/>
  <c r="BR7" i="4"/>
  <c r="AT7" i="4"/>
  <c r="AQ7" i="4"/>
  <c r="AN7" i="4"/>
  <c r="AA7" i="4"/>
  <c r="U7" i="4"/>
  <c r="O7" i="4"/>
  <c r="I7" i="4"/>
  <c r="BX6" i="4"/>
  <c r="BU6" i="4"/>
  <c r="BR6" i="4"/>
  <c r="AT6" i="4"/>
  <c r="AQ6" i="4"/>
  <c r="AN6" i="4"/>
  <c r="AA6" i="4"/>
  <c r="U6" i="4"/>
  <c r="O6" i="4"/>
  <c r="I6" i="4"/>
  <c r="BX5" i="4"/>
  <c r="BU5" i="4"/>
  <c r="BR5" i="4"/>
  <c r="AT5" i="4"/>
  <c r="AQ5" i="4"/>
  <c r="AN5" i="4"/>
  <c r="AA5" i="4"/>
  <c r="O5" i="4"/>
  <c r="I5" i="4"/>
  <c r="BX4" i="4"/>
  <c r="BU4" i="4"/>
  <c r="BY25" i="4" l="1"/>
  <c r="BZ25" i="4"/>
  <c r="AB25" i="4"/>
  <c r="AC25" i="4"/>
  <c r="P25" i="4"/>
  <c r="Q25" i="4"/>
  <c r="BT25" i="4"/>
  <c r="BS25" i="4"/>
  <c r="BV25" i="4"/>
  <c r="BW25" i="4"/>
  <c r="W25" i="4"/>
  <c r="V25" i="4"/>
  <c r="AV25" i="4"/>
  <c r="AU25" i="4"/>
  <c r="J25" i="4"/>
  <c r="K25" i="4"/>
  <c r="AP25" i="4"/>
  <c r="AO25" i="4"/>
  <c r="AR25" i="4"/>
  <c r="AS25" i="4"/>
  <c r="BY4" i="4"/>
  <c r="BZ4" i="4"/>
  <c r="BW4" i="4"/>
  <c r="BV4" i="4"/>
  <c r="BZ11" i="4"/>
  <c r="BY11" i="4"/>
  <c r="W11" i="4"/>
  <c r="V11" i="4"/>
  <c r="AB11" i="4"/>
  <c r="AC11" i="4"/>
  <c r="BS11" i="4"/>
  <c r="BT11" i="4"/>
  <c r="Q11" i="4"/>
  <c r="P11" i="4"/>
  <c r="AU11" i="4"/>
  <c r="AV11" i="4"/>
  <c r="BV11" i="4"/>
  <c r="BW11" i="4"/>
  <c r="AS11" i="4"/>
  <c r="AR11" i="4"/>
  <c r="J11" i="4"/>
  <c r="K11" i="4"/>
  <c r="AP11" i="4"/>
  <c r="AO11" i="4"/>
  <c r="BY33" i="4"/>
  <c r="BZ33" i="4"/>
  <c r="AB33" i="4"/>
  <c r="AC33" i="4"/>
  <c r="BS33" i="4"/>
  <c r="BT33" i="4"/>
  <c r="P33" i="4"/>
  <c r="Q33" i="4"/>
  <c r="BW33" i="4"/>
  <c r="BV33" i="4"/>
  <c r="V33" i="4"/>
  <c r="W33" i="4"/>
  <c r="AU33" i="4"/>
  <c r="AV33" i="4"/>
  <c r="J33" i="4"/>
  <c r="K33" i="4"/>
  <c r="AR33" i="4"/>
  <c r="AS33" i="4"/>
  <c r="AO33" i="4"/>
  <c r="AP33" i="4"/>
  <c r="BY54" i="4"/>
  <c r="BZ54" i="4"/>
  <c r="BT54" i="4"/>
  <c r="BS54" i="4"/>
  <c r="P54" i="4"/>
  <c r="Q54" i="4"/>
  <c r="V54" i="4"/>
  <c r="W54" i="4"/>
  <c r="AU54" i="4"/>
  <c r="AV54" i="4"/>
  <c r="AB54" i="4"/>
  <c r="AC54" i="4"/>
  <c r="BW54" i="4"/>
  <c r="BV54" i="4"/>
  <c r="AS54" i="4"/>
  <c r="AR54" i="4"/>
  <c r="K54" i="4"/>
  <c r="J54" i="4"/>
  <c r="AP54" i="4"/>
  <c r="AO54" i="4"/>
  <c r="BZ84" i="4"/>
  <c r="BY84" i="4"/>
  <c r="P84" i="4"/>
  <c r="Q84" i="4"/>
  <c r="V84" i="4"/>
  <c r="W84" i="4"/>
  <c r="AU84" i="4"/>
  <c r="AV84" i="4"/>
  <c r="AB84" i="4"/>
  <c r="AC84" i="4"/>
  <c r="BS84" i="4"/>
  <c r="BT84" i="4"/>
  <c r="BW84" i="4"/>
  <c r="BV84" i="4"/>
  <c r="AS84" i="4"/>
  <c r="AR84" i="4"/>
  <c r="J84" i="4"/>
  <c r="K84" i="4"/>
  <c r="AP84" i="4"/>
  <c r="AO84" i="4"/>
  <c r="AB77" i="4"/>
  <c r="AC77" i="4"/>
  <c r="P77" i="4"/>
  <c r="Q77" i="4"/>
  <c r="BS77" i="4"/>
  <c r="BT77" i="4"/>
  <c r="V77" i="4"/>
  <c r="W77" i="4"/>
  <c r="AV77" i="4"/>
  <c r="AU77" i="4"/>
  <c r="J77" i="4"/>
  <c r="K77" i="4"/>
  <c r="AO77" i="4"/>
  <c r="AP77" i="4"/>
  <c r="AS77" i="4"/>
  <c r="AR77" i="4"/>
  <c r="BV77" i="4"/>
  <c r="BW77" i="4"/>
  <c r="BZ77" i="4"/>
  <c r="BY77" i="4"/>
  <c r="BZ9" i="4"/>
  <c r="BY9" i="4"/>
  <c r="AB9" i="4"/>
  <c r="AC9" i="4"/>
  <c r="BT9" i="4"/>
  <c r="BS9" i="4"/>
  <c r="BW9" i="4"/>
  <c r="BV9" i="4"/>
  <c r="P9" i="4"/>
  <c r="Q9" i="4"/>
  <c r="V9" i="4"/>
  <c r="W9" i="4"/>
  <c r="AV9" i="4"/>
  <c r="AU9" i="4"/>
  <c r="J9" i="4"/>
  <c r="K9" i="4"/>
  <c r="AO9" i="4"/>
  <c r="AP9" i="4"/>
  <c r="AS9" i="4"/>
  <c r="AR9" i="4"/>
  <c r="BZ80" i="4"/>
  <c r="BY80" i="4"/>
  <c r="W80" i="4"/>
  <c r="V80" i="4"/>
  <c r="AC80" i="4"/>
  <c r="AB80" i="4"/>
  <c r="BS80" i="4"/>
  <c r="BT80" i="4"/>
  <c r="Q80" i="4"/>
  <c r="P80" i="4"/>
  <c r="AU80" i="4"/>
  <c r="AV80" i="4"/>
  <c r="BW80" i="4"/>
  <c r="BV80" i="4"/>
  <c r="J80" i="4"/>
  <c r="K80" i="4"/>
  <c r="AO80" i="4"/>
  <c r="AP80" i="4"/>
  <c r="AR80" i="4"/>
  <c r="AS80" i="4"/>
  <c r="BY57" i="4"/>
  <c r="BZ57" i="4"/>
  <c r="AB57" i="4"/>
  <c r="AC57" i="4"/>
  <c r="P57" i="4"/>
  <c r="Q57" i="4"/>
  <c r="BS57" i="4"/>
  <c r="BT57" i="4"/>
  <c r="BW57" i="4"/>
  <c r="BV57" i="4"/>
  <c r="W57" i="4"/>
  <c r="V57" i="4"/>
  <c r="AV57" i="4"/>
  <c r="AU57" i="4"/>
  <c r="J57" i="4"/>
  <c r="K57" i="4"/>
  <c r="AS57" i="4"/>
  <c r="AR57" i="4"/>
  <c r="AP57" i="4"/>
  <c r="AO57" i="4"/>
  <c r="BY43" i="4"/>
  <c r="BZ43" i="4"/>
  <c r="BT43" i="4"/>
  <c r="BS43" i="4"/>
  <c r="P43" i="4"/>
  <c r="Q43" i="4"/>
  <c r="AB43" i="4"/>
  <c r="AC43" i="4"/>
  <c r="BW43" i="4"/>
  <c r="BV43" i="4"/>
  <c r="V43" i="4"/>
  <c r="W43" i="4"/>
  <c r="AU43" i="4"/>
  <c r="AV43" i="4"/>
  <c r="AO43" i="4"/>
  <c r="AP43" i="4"/>
  <c r="AS43" i="4"/>
  <c r="AR43" i="4"/>
  <c r="J43" i="4"/>
  <c r="K43" i="4"/>
  <c r="BZ12" i="4"/>
  <c r="BY12" i="4"/>
  <c r="BS12" i="4"/>
  <c r="BT12" i="4"/>
  <c r="P12" i="4"/>
  <c r="Q12" i="4"/>
  <c r="AB12" i="4"/>
  <c r="AC12" i="4"/>
  <c r="BW12" i="4"/>
  <c r="BV12" i="4"/>
  <c r="V12" i="4"/>
  <c r="W12" i="4"/>
  <c r="AV12" i="4"/>
  <c r="AU12" i="4"/>
  <c r="J12" i="4"/>
  <c r="K12" i="4"/>
  <c r="AR12" i="4"/>
  <c r="AS12" i="4"/>
  <c r="AP12" i="4"/>
  <c r="AO12" i="4"/>
  <c r="BZ5" i="4"/>
  <c r="BY5" i="4"/>
  <c r="AV5" i="4"/>
  <c r="AU5" i="4"/>
  <c r="AB5" i="4"/>
  <c r="AC5" i="4"/>
  <c r="BT5" i="4"/>
  <c r="BS5" i="4"/>
  <c r="Q5" i="4"/>
  <c r="P5" i="4"/>
  <c r="BV5" i="4"/>
  <c r="BW5" i="4"/>
  <c r="J5" i="4"/>
  <c r="K5" i="4"/>
  <c r="AS5" i="4"/>
  <c r="AR5" i="4"/>
  <c r="AO5" i="4"/>
  <c r="AP5" i="4"/>
  <c r="BZ41" i="4"/>
  <c r="BY41" i="4"/>
  <c r="BS41" i="4"/>
  <c r="BT41" i="4"/>
  <c r="BV41" i="4"/>
  <c r="BW41" i="4"/>
  <c r="Q41" i="4"/>
  <c r="P41" i="4"/>
  <c r="AC41" i="4"/>
  <c r="AB41" i="4"/>
  <c r="V41" i="4"/>
  <c r="W41" i="4"/>
  <c r="AU41" i="4"/>
  <c r="AV41" i="4"/>
  <c r="AO41" i="4"/>
  <c r="AP41" i="4"/>
  <c r="AR41" i="4"/>
  <c r="AS41" i="4"/>
  <c r="J41" i="4"/>
  <c r="K41" i="4"/>
  <c r="BY58" i="4"/>
  <c r="BZ58" i="4"/>
  <c r="W58" i="4"/>
  <c r="V58" i="4"/>
  <c r="AB58" i="4"/>
  <c r="AC58" i="4"/>
  <c r="BS58" i="4"/>
  <c r="BT58" i="4"/>
  <c r="P58" i="4"/>
  <c r="Q58" i="4"/>
  <c r="AV58" i="4"/>
  <c r="AU58" i="4"/>
  <c r="BW58" i="4"/>
  <c r="BV58" i="4"/>
  <c r="AR58" i="4"/>
  <c r="AS58" i="4"/>
  <c r="J58" i="4"/>
  <c r="K58" i="4"/>
  <c r="AP58" i="4"/>
  <c r="AO58" i="4"/>
  <c r="BZ69" i="4"/>
  <c r="BY69" i="4"/>
  <c r="AB69" i="4"/>
  <c r="AC69" i="4"/>
  <c r="P69" i="4"/>
  <c r="Q69" i="4"/>
  <c r="BT69" i="4"/>
  <c r="BS69" i="4"/>
  <c r="BW69" i="4"/>
  <c r="BV69" i="4"/>
  <c r="V69" i="4"/>
  <c r="W69" i="4"/>
  <c r="AV69" i="4"/>
  <c r="AU69" i="4"/>
  <c r="AO69" i="4"/>
  <c r="AP69" i="4"/>
  <c r="AR69" i="4"/>
  <c r="AS69" i="4"/>
  <c r="J69" i="4"/>
  <c r="K69" i="4"/>
  <c r="BY75" i="4"/>
  <c r="BZ75" i="4"/>
  <c r="AC75" i="4"/>
  <c r="AB75" i="4"/>
  <c r="Q75" i="4"/>
  <c r="P75" i="4"/>
  <c r="BT75" i="4"/>
  <c r="BS75" i="4"/>
  <c r="BW75" i="4"/>
  <c r="BV75" i="4"/>
  <c r="W75" i="4"/>
  <c r="V75" i="4"/>
  <c r="AU75" i="4"/>
  <c r="AV75" i="4"/>
  <c r="J75" i="4"/>
  <c r="K75" i="4"/>
  <c r="AR75" i="4"/>
  <c r="AS75" i="4"/>
  <c r="AO75" i="4"/>
  <c r="AP75" i="4"/>
  <c r="BZ55" i="4"/>
  <c r="BY55" i="4"/>
  <c r="BT55" i="4"/>
  <c r="BS55" i="4"/>
  <c r="P55" i="4"/>
  <c r="Q55" i="4"/>
  <c r="AB55" i="4"/>
  <c r="AC55" i="4"/>
  <c r="BW55" i="4"/>
  <c r="BV55" i="4"/>
  <c r="V55" i="4"/>
  <c r="W55" i="4"/>
  <c r="AV55" i="4"/>
  <c r="AU55" i="4"/>
  <c r="J55" i="4"/>
  <c r="K55" i="4"/>
  <c r="AS55" i="4"/>
  <c r="AR55" i="4"/>
  <c r="AO55" i="4"/>
  <c r="AP55" i="4"/>
  <c r="BZ91" i="4"/>
  <c r="BY91" i="4"/>
  <c r="Q91" i="4"/>
  <c r="P91" i="4"/>
  <c r="W91" i="4"/>
  <c r="V91" i="4"/>
  <c r="AU91" i="4"/>
  <c r="AV91" i="4"/>
  <c r="BW91" i="4"/>
  <c r="BV91" i="4"/>
  <c r="AB91" i="4"/>
  <c r="AC91" i="4"/>
  <c r="BS91" i="4"/>
  <c r="BT91" i="4"/>
  <c r="AS91" i="4"/>
  <c r="AR91" i="4"/>
  <c r="AO91" i="4"/>
  <c r="AP91" i="4"/>
  <c r="BZ95" i="4"/>
  <c r="BY95" i="4"/>
  <c r="P95" i="4"/>
  <c r="Q95" i="4"/>
  <c r="V95" i="4"/>
  <c r="W95" i="4"/>
  <c r="AV95" i="4"/>
  <c r="AU95" i="4"/>
  <c r="BW95" i="4"/>
  <c r="BV95" i="4"/>
  <c r="AB95" i="4"/>
  <c r="AC95" i="4"/>
  <c r="BT95" i="4"/>
  <c r="BS95" i="4"/>
  <c r="AR95" i="4"/>
  <c r="AS95" i="4"/>
  <c r="K95" i="4"/>
  <c r="J95" i="4"/>
  <c r="AO95" i="4"/>
  <c r="AP95" i="4"/>
  <c r="BZ110" i="4"/>
  <c r="BY110" i="4"/>
  <c r="BS110" i="4"/>
  <c r="BT110" i="4"/>
  <c r="V110" i="4"/>
  <c r="W110" i="4"/>
  <c r="AU110" i="4"/>
  <c r="AV110" i="4"/>
  <c r="AC110" i="4"/>
  <c r="AB110" i="4"/>
  <c r="BW110" i="4"/>
  <c r="BV110" i="4"/>
  <c r="Q110" i="4"/>
  <c r="P110" i="4"/>
  <c r="J110" i="4"/>
  <c r="K110" i="4"/>
  <c r="AO110" i="4"/>
  <c r="AP110" i="4"/>
  <c r="AR110" i="4"/>
  <c r="AS110" i="4"/>
  <c r="BY78" i="4"/>
  <c r="BZ78" i="4"/>
  <c r="Q78" i="4"/>
  <c r="P78" i="4"/>
  <c r="AU78" i="4"/>
  <c r="AV78" i="4"/>
  <c r="AC78" i="4"/>
  <c r="AB78" i="4"/>
  <c r="BT78" i="4"/>
  <c r="BS78" i="4"/>
  <c r="W78" i="4"/>
  <c r="V78" i="4"/>
  <c r="BW78" i="4"/>
  <c r="BV78" i="4"/>
  <c r="AR78" i="4"/>
  <c r="AS78" i="4"/>
  <c r="J78" i="4"/>
  <c r="K78" i="4"/>
  <c r="AP78" i="4"/>
  <c r="AO78" i="4"/>
  <c r="BZ52" i="4"/>
  <c r="BY52" i="4"/>
  <c r="W52" i="4"/>
  <c r="V52" i="4"/>
  <c r="AC52" i="4"/>
  <c r="AB52" i="4"/>
  <c r="BS52" i="4"/>
  <c r="BT52" i="4"/>
  <c r="P52" i="4"/>
  <c r="Q52" i="4"/>
  <c r="AU52" i="4"/>
  <c r="AV52" i="4"/>
  <c r="BW52" i="4"/>
  <c r="BV52" i="4"/>
  <c r="AR52" i="4"/>
  <c r="AS52" i="4"/>
  <c r="J52" i="4"/>
  <c r="K52" i="4"/>
  <c r="AP52" i="4"/>
  <c r="AO52" i="4"/>
  <c r="BY83" i="4"/>
  <c r="BZ83" i="4"/>
  <c r="BT83" i="4"/>
  <c r="BS83" i="4"/>
  <c r="P83" i="4"/>
  <c r="Q83" i="4"/>
  <c r="AB83" i="4"/>
  <c r="AC83" i="4"/>
  <c r="BW83" i="4"/>
  <c r="BV83" i="4"/>
  <c r="V83" i="4"/>
  <c r="W83" i="4"/>
  <c r="AV83" i="4"/>
  <c r="AU83" i="4"/>
  <c r="J83" i="4"/>
  <c r="K83" i="4"/>
  <c r="AO83" i="4"/>
  <c r="AP83" i="4"/>
  <c r="AS83" i="4"/>
  <c r="AR83" i="4"/>
  <c r="BZ27" i="4"/>
  <c r="BY27" i="4"/>
  <c r="AB27" i="4"/>
  <c r="AC27" i="4"/>
  <c r="BT27" i="4"/>
  <c r="BS27" i="4"/>
  <c r="BW27" i="4"/>
  <c r="BV27" i="4"/>
  <c r="P27" i="4"/>
  <c r="Q27" i="4"/>
  <c r="V27" i="4"/>
  <c r="W27" i="4"/>
  <c r="AV27" i="4"/>
  <c r="AU27" i="4"/>
  <c r="J27" i="4"/>
  <c r="K27" i="4"/>
  <c r="AO27" i="4"/>
  <c r="AP27" i="4"/>
  <c r="AS27" i="4"/>
  <c r="AR27" i="4"/>
  <c r="BY68" i="4"/>
  <c r="BZ68" i="4"/>
  <c r="AC68" i="4"/>
  <c r="AB68" i="4"/>
  <c r="BS68" i="4"/>
  <c r="BT68" i="4"/>
  <c r="BV68" i="4"/>
  <c r="BW68" i="4"/>
  <c r="Q68" i="4"/>
  <c r="P68" i="4"/>
  <c r="W68" i="4"/>
  <c r="V68" i="4"/>
  <c r="AU68" i="4"/>
  <c r="AV68" i="4"/>
  <c r="AR68" i="4"/>
  <c r="AS68" i="4"/>
  <c r="J68" i="4"/>
  <c r="K68" i="4"/>
  <c r="AP68" i="4"/>
  <c r="AO68" i="4"/>
  <c r="BZ7" i="4"/>
  <c r="BY7" i="4"/>
  <c r="P7" i="4"/>
  <c r="Q7" i="4"/>
  <c r="V7" i="4"/>
  <c r="W7" i="4"/>
  <c r="AB7" i="4"/>
  <c r="AC7" i="4"/>
  <c r="BS7" i="4"/>
  <c r="BT7" i="4"/>
  <c r="AV7" i="4"/>
  <c r="AU7" i="4"/>
  <c r="BW7" i="4"/>
  <c r="BV7" i="4"/>
  <c r="AR7" i="4"/>
  <c r="AS7" i="4"/>
  <c r="J7" i="4"/>
  <c r="K7" i="4"/>
  <c r="AO7" i="4"/>
  <c r="AP7" i="4"/>
  <c r="BY93" i="4"/>
  <c r="BZ93" i="4"/>
  <c r="Q93" i="4"/>
  <c r="P93" i="4"/>
  <c r="W93" i="4"/>
  <c r="V93" i="4"/>
  <c r="AU93" i="4"/>
  <c r="AV93" i="4"/>
  <c r="AC93" i="4"/>
  <c r="AB93" i="4"/>
  <c r="BS93" i="4"/>
  <c r="BT93" i="4"/>
  <c r="BW93" i="4"/>
  <c r="BV93" i="4"/>
  <c r="J93" i="4"/>
  <c r="K93" i="4"/>
  <c r="AO93" i="4"/>
  <c r="AP93" i="4"/>
  <c r="AR93" i="4"/>
  <c r="AS93" i="4"/>
  <c r="BZ59" i="4"/>
  <c r="BY59" i="4"/>
  <c r="AB59" i="4"/>
  <c r="AC59" i="4"/>
  <c r="Q59" i="4"/>
  <c r="P59" i="4"/>
  <c r="BS59" i="4"/>
  <c r="BT59" i="4"/>
  <c r="BW59" i="4"/>
  <c r="BV59" i="4"/>
  <c r="W59" i="4"/>
  <c r="V59" i="4"/>
  <c r="AU59" i="4"/>
  <c r="AV59" i="4"/>
  <c r="J59" i="4"/>
  <c r="K59" i="4"/>
  <c r="AR59" i="4"/>
  <c r="AS59" i="4"/>
  <c r="AP59" i="4"/>
  <c r="AO59" i="4"/>
  <c r="BY34" i="4"/>
  <c r="BZ34" i="4"/>
  <c r="P34" i="4"/>
  <c r="Q34" i="4"/>
  <c r="AV34" i="4"/>
  <c r="AU34" i="4"/>
  <c r="AB34" i="4"/>
  <c r="AC34" i="4"/>
  <c r="BT34" i="4"/>
  <c r="BS34" i="4"/>
  <c r="V34" i="4"/>
  <c r="W34" i="4"/>
  <c r="BV34" i="4"/>
  <c r="BW34" i="4"/>
  <c r="K34" i="4"/>
  <c r="J34" i="4"/>
  <c r="AP34" i="4"/>
  <c r="AO34" i="4"/>
  <c r="AR34" i="4"/>
  <c r="AS34" i="4"/>
  <c r="BZ64" i="4"/>
  <c r="BY64" i="4"/>
  <c r="V64" i="4"/>
  <c r="W64" i="4"/>
  <c r="AB64" i="4"/>
  <c r="AC64" i="4"/>
  <c r="BS64" i="4"/>
  <c r="BT64" i="4"/>
  <c r="Q64" i="4"/>
  <c r="P64" i="4"/>
  <c r="AV64" i="4"/>
  <c r="AU64" i="4"/>
  <c r="BV64" i="4"/>
  <c r="BW64" i="4"/>
  <c r="AS64" i="4"/>
  <c r="AR64" i="4"/>
  <c r="J64" i="4"/>
  <c r="K64" i="4"/>
  <c r="AO64" i="4"/>
  <c r="AP64" i="4"/>
  <c r="BY6" i="4"/>
  <c r="BZ6" i="4"/>
  <c r="P6" i="4"/>
  <c r="Q6" i="4"/>
  <c r="AV6" i="4"/>
  <c r="AU6" i="4"/>
  <c r="AB6" i="4"/>
  <c r="AC6" i="4"/>
  <c r="BT6" i="4"/>
  <c r="BS6" i="4"/>
  <c r="BV6" i="4"/>
  <c r="BW6" i="4"/>
  <c r="V6" i="4"/>
  <c r="W6" i="4"/>
  <c r="J6" i="4"/>
  <c r="K6" i="4"/>
  <c r="AS6" i="4"/>
  <c r="AR6" i="4"/>
  <c r="AO6" i="4"/>
  <c r="AP6" i="4"/>
  <c r="BY29" i="4"/>
  <c r="BZ29" i="4"/>
  <c r="P29" i="4"/>
  <c r="Q29" i="4"/>
  <c r="V29" i="4"/>
  <c r="W29" i="4"/>
  <c r="AV29" i="4"/>
  <c r="AU29" i="4"/>
  <c r="AB29" i="4"/>
  <c r="AC29" i="4"/>
  <c r="BS29" i="4"/>
  <c r="BT29" i="4"/>
  <c r="BW29" i="4"/>
  <c r="BV29" i="4"/>
  <c r="AO29" i="4"/>
  <c r="AP29" i="4"/>
  <c r="AS29" i="4"/>
  <c r="AR29" i="4"/>
  <c r="K29" i="4"/>
  <c r="J29" i="4"/>
  <c r="BY65" i="4"/>
  <c r="BZ65" i="4"/>
  <c r="BS65" i="4"/>
  <c r="BT65" i="4"/>
  <c r="P65" i="4"/>
  <c r="Q65" i="4"/>
  <c r="AB65" i="4"/>
  <c r="AC65" i="4"/>
  <c r="BV65" i="4"/>
  <c r="BW65" i="4"/>
  <c r="V65" i="4"/>
  <c r="W65" i="4"/>
  <c r="AU65" i="4"/>
  <c r="AV65" i="4"/>
  <c r="AP65" i="4"/>
  <c r="AO65" i="4"/>
  <c r="AS65" i="4"/>
  <c r="AR65" i="4"/>
  <c r="K65" i="4"/>
  <c r="J65" i="4"/>
  <c r="BZ47" i="4"/>
  <c r="BY47" i="4"/>
  <c r="P47" i="4"/>
  <c r="Q47" i="4"/>
  <c r="W47" i="4"/>
  <c r="V47" i="4"/>
  <c r="AU47" i="4"/>
  <c r="AV47" i="4"/>
  <c r="AB47" i="4"/>
  <c r="AC47" i="4"/>
  <c r="BS47" i="4"/>
  <c r="BT47" i="4"/>
  <c r="BW47" i="4"/>
  <c r="BV47" i="4"/>
  <c r="J47" i="4"/>
  <c r="K47" i="4"/>
  <c r="AR47" i="4"/>
  <c r="AS47" i="4"/>
  <c r="AO47" i="4"/>
  <c r="AP47" i="4"/>
  <c r="BZ107" i="4"/>
  <c r="BY107" i="4"/>
  <c r="V107" i="4"/>
  <c r="W107" i="4"/>
  <c r="AV107" i="4"/>
  <c r="AU107" i="4"/>
  <c r="BW107" i="4"/>
  <c r="BV107" i="4"/>
  <c r="P107" i="4"/>
  <c r="Q107" i="4"/>
  <c r="AB107" i="4"/>
  <c r="AC107" i="4"/>
  <c r="BT107" i="4"/>
  <c r="BS107" i="4"/>
  <c r="AR107" i="4"/>
  <c r="AS107" i="4"/>
  <c r="J107" i="4"/>
  <c r="K107" i="4"/>
  <c r="AO107" i="4"/>
  <c r="AP107" i="4"/>
  <c r="BZ15" i="4"/>
  <c r="BY15" i="4"/>
  <c r="AB15" i="4"/>
  <c r="AC15" i="4"/>
  <c r="BT15" i="4"/>
  <c r="BS15" i="4"/>
  <c r="BW15" i="4"/>
  <c r="BV15" i="4"/>
  <c r="P15" i="4"/>
  <c r="Q15" i="4"/>
  <c r="V15" i="4"/>
  <c r="W15" i="4"/>
  <c r="AU15" i="4"/>
  <c r="AV15" i="4"/>
  <c r="K15" i="4"/>
  <c r="J15" i="4"/>
  <c r="AO15" i="4"/>
  <c r="AP15" i="4"/>
  <c r="AR15" i="4"/>
  <c r="AS15" i="4"/>
  <c r="BZ31" i="4"/>
  <c r="BY31" i="4"/>
  <c r="AC31" i="4"/>
  <c r="AB31" i="4"/>
  <c r="BS31" i="4"/>
  <c r="BT31" i="4"/>
  <c r="BW31" i="4"/>
  <c r="BV31" i="4"/>
  <c r="Q31" i="4"/>
  <c r="P31" i="4"/>
  <c r="W31" i="4"/>
  <c r="V31" i="4"/>
  <c r="AU31" i="4"/>
  <c r="AV31" i="4"/>
  <c r="K31" i="4"/>
  <c r="J31" i="4"/>
  <c r="AP31" i="4"/>
  <c r="AO31" i="4"/>
  <c r="AR31" i="4"/>
  <c r="AS31" i="4"/>
  <c r="BZ111" i="4"/>
  <c r="BY111" i="4"/>
  <c r="W111" i="4"/>
  <c r="V111" i="4"/>
  <c r="AU111" i="4"/>
  <c r="AV111" i="4"/>
  <c r="AC111" i="4"/>
  <c r="AB111" i="4"/>
  <c r="BS111" i="4"/>
  <c r="BT111" i="4"/>
  <c r="BV111" i="4"/>
  <c r="BW111" i="4"/>
  <c r="P111" i="4"/>
  <c r="Q111" i="4"/>
  <c r="J111" i="4"/>
  <c r="K111" i="4"/>
  <c r="AO111" i="4"/>
  <c r="AP111" i="4"/>
  <c r="AS111" i="4"/>
  <c r="AR111" i="4"/>
  <c r="BZ90" i="4"/>
  <c r="BY90" i="4"/>
  <c r="AV90" i="4"/>
  <c r="AU90" i="4"/>
  <c r="AB90" i="4"/>
  <c r="AC90" i="4"/>
  <c r="BT90" i="4"/>
  <c r="BS90" i="4"/>
  <c r="P90" i="4"/>
  <c r="Q90" i="4"/>
  <c r="V90" i="4"/>
  <c r="W90" i="4"/>
  <c r="BV90" i="4"/>
  <c r="BW90" i="4"/>
  <c r="AS90" i="4"/>
  <c r="AR90" i="4"/>
  <c r="J90" i="4"/>
  <c r="K90" i="4"/>
  <c r="AO90" i="4"/>
  <c r="AP90" i="4"/>
  <c r="BZ79" i="4"/>
  <c r="BY79" i="4"/>
  <c r="P79" i="4"/>
  <c r="Q79" i="4"/>
  <c r="AB79" i="4"/>
  <c r="AC79" i="4"/>
  <c r="BS79" i="4"/>
  <c r="BT79" i="4"/>
  <c r="BV79" i="4"/>
  <c r="BW79" i="4"/>
  <c r="W79" i="4"/>
  <c r="V79" i="4"/>
  <c r="AU79" i="4"/>
  <c r="AV79" i="4"/>
  <c r="J79" i="4"/>
  <c r="K79" i="4"/>
  <c r="AP79" i="4"/>
  <c r="AO79" i="4"/>
  <c r="AR79" i="4"/>
  <c r="AS79" i="4"/>
  <c r="BZ32" i="4"/>
  <c r="BY32" i="4"/>
  <c r="W32" i="4"/>
  <c r="V32" i="4"/>
  <c r="AC32" i="4"/>
  <c r="AB32" i="4"/>
  <c r="BS32" i="4"/>
  <c r="BT32" i="4"/>
  <c r="P32" i="4"/>
  <c r="Q32" i="4"/>
  <c r="AU32" i="4"/>
  <c r="AV32" i="4"/>
  <c r="BW32" i="4"/>
  <c r="BV32" i="4"/>
  <c r="AR32" i="4"/>
  <c r="AS32" i="4"/>
  <c r="J32" i="4"/>
  <c r="K32" i="4"/>
  <c r="AO32" i="4"/>
  <c r="AP32" i="4"/>
  <c r="BZ21" i="4"/>
  <c r="BY21" i="4"/>
  <c r="AB21" i="4"/>
  <c r="AC21" i="4"/>
  <c r="P21" i="4"/>
  <c r="Q21" i="4"/>
  <c r="BT21" i="4"/>
  <c r="BS21" i="4"/>
  <c r="BV21" i="4"/>
  <c r="BW21" i="4"/>
  <c r="V21" i="4"/>
  <c r="W21" i="4"/>
  <c r="AU21" i="4"/>
  <c r="AV21" i="4"/>
  <c r="J21" i="4"/>
  <c r="K21" i="4"/>
  <c r="AS21" i="4"/>
  <c r="AR21" i="4"/>
  <c r="AO21" i="4"/>
  <c r="AP21" i="4"/>
  <c r="BY85" i="4"/>
  <c r="BZ85" i="4"/>
  <c r="P85" i="4"/>
  <c r="Q85" i="4"/>
  <c r="AB85" i="4"/>
  <c r="AC85" i="4"/>
  <c r="BT85" i="4"/>
  <c r="BS85" i="4"/>
  <c r="BW85" i="4"/>
  <c r="BV85" i="4"/>
  <c r="V85" i="4"/>
  <c r="W85" i="4"/>
  <c r="AU85" i="4"/>
  <c r="AV85" i="4"/>
  <c r="AO85" i="4"/>
  <c r="AP85" i="4"/>
  <c r="AS85" i="4"/>
  <c r="AR85" i="4"/>
  <c r="J85" i="4"/>
  <c r="K85" i="4"/>
  <c r="BZ56" i="4"/>
  <c r="BY56" i="4"/>
  <c r="Q56" i="4"/>
  <c r="P56" i="4"/>
  <c r="W56" i="4"/>
  <c r="V56" i="4"/>
  <c r="AC56" i="4"/>
  <c r="AB56" i="4"/>
  <c r="BS56" i="4"/>
  <c r="BT56" i="4"/>
  <c r="AU56" i="4"/>
  <c r="AV56" i="4"/>
  <c r="BW56" i="4"/>
  <c r="BV56" i="4"/>
  <c r="AR56" i="4"/>
  <c r="AS56" i="4"/>
  <c r="J56" i="4"/>
  <c r="K56" i="4"/>
  <c r="AO56" i="4"/>
  <c r="AP56" i="4"/>
  <c r="BZ97" i="4"/>
  <c r="BY97" i="4"/>
  <c r="BW97" i="4"/>
  <c r="BV97" i="4"/>
  <c r="P97" i="4"/>
  <c r="Q97" i="4"/>
  <c r="V97" i="4"/>
  <c r="W97" i="4"/>
  <c r="AV97" i="4"/>
  <c r="AU97" i="4"/>
  <c r="AB97" i="4"/>
  <c r="AC97" i="4"/>
  <c r="BT97" i="4"/>
  <c r="BS97" i="4"/>
  <c r="J97" i="4"/>
  <c r="K97" i="4"/>
  <c r="AO97" i="4"/>
  <c r="AP97" i="4"/>
  <c r="AS97" i="4"/>
  <c r="AR97" i="4"/>
  <c r="BZ16" i="4"/>
  <c r="BY16" i="4"/>
  <c r="BV16" i="4"/>
  <c r="BW16" i="4"/>
  <c r="P16" i="4"/>
  <c r="Q16" i="4"/>
  <c r="V16" i="4"/>
  <c r="W16" i="4"/>
  <c r="AV16" i="4"/>
  <c r="AU16" i="4"/>
  <c r="AB16" i="4"/>
  <c r="AC16" i="4"/>
  <c r="BT16" i="4"/>
  <c r="BS16" i="4"/>
  <c r="J16" i="4"/>
  <c r="K16" i="4"/>
  <c r="AR16" i="4"/>
  <c r="AS16" i="4"/>
  <c r="AO16" i="4"/>
  <c r="AP16" i="4"/>
  <c r="BZ50" i="4"/>
  <c r="BY50" i="4"/>
  <c r="BS50" i="4"/>
  <c r="BT50" i="4"/>
  <c r="BW50" i="4"/>
  <c r="BV50" i="4"/>
  <c r="P50" i="4"/>
  <c r="Q50" i="4"/>
  <c r="V50" i="4"/>
  <c r="W50" i="4"/>
  <c r="AU50" i="4"/>
  <c r="AV50" i="4"/>
  <c r="AB50" i="4"/>
  <c r="AC50" i="4"/>
  <c r="AR50" i="4"/>
  <c r="AS50" i="4"/>
  <c r="J50" i="4"/>
  <c r="K50" i="4"/>
  <c r="AP50" i="4"/>
  <c r="AO50" i="4"/>
  <c r="BZ115" i="4"/>
  <c r="BY115" i="4"/>
  <c r="BV115" i="4"/>
  <c r="BW115" i="4"/>
  <c r="Q115" i="4"/>
  <c r="P115" i="4"/>
  <c r="V115" i="4"/>
  <c r="W115" i="4"/>
  <c r="AV115" i="4"/>
  <c r="AU115" i="4"/>
  <c r="AB115" i="4"/>
  <c r="AC115" i="4"/>
  <c r="BS115" i="4"/>
  <c r="BT115" i="4"/>
  <c r="AS115" i="4"/>
  <c r="AR115" i="4"/>
  <c r="J115" i="4"/>
  <c r="K115" i="4"/>
  <c r="AO115" i="4"/>
  <c r="AP115" i="4"/>
  <c r="BZ71" i="4"/>
  <c r="BY71" i="4"/>
  <c r="BW71" i="4"/>
  <c r="BV71" i="4"/>
  <c r="AB71" i="4"/>
  <c r="AC71" i="4"/>
  <c r="BT71" i="4"/>
  <c r="BS71" i="4"/>
  <c r="P71" i="4"/>
  <c r="Q71" i="4"/>
  <c r="V71" i="4"/>
  <c r="W71" i="4"/>
  <c r="AV71" i="4"/>
  <c r="AU71" i="4"/>
  <c r="J71" i="4"/>
  <c r="K71" i="4"/>
  <c r="AS71" i="4"/>
  <c r="AR71" i="4"/>
  <c r="AO71" i="4"/>
  <c r="AP71" i="4"/>
  <c r="BZ72" i="4"/>
  <c r="BY72" i="4"/>
  <c r="W72" i="4"/>
  <c r="V72" i="4"/>
  <c r="AC72" i="4"/>
  <c r="AB72" i="4"/>
  <c r="BS72" i="4"/>
  <c r="BT72" i="4"/>
  <c r="Q72" i="4"/>
  <c r="P72" i="4"/>
  <c r="AU72" i="4"/>
  <c r="AV72" i="4"/>
  <c r="BW72" i="4"/>
  <c r="BV72" i="4"/>
  <c r="AR72" i="4"/>
  <c r="AS72" i="4"/>
  <c r="J72" i="4"/>
  <c r="K72" i="4"/>
  <c r="AO72" i="4"/>
  <c r="AP72" i="4"/>
  <c r="BZ49" i="4"/>
  <c r="BY49" i="4"/>
  <c r="AC49" i="4"/>
  <c r="AB49" i="4"/>
  <c r="P49" i="4"/>
  <c r="Q49" i="4"/>
  <c r="BS49" i="4"/>
  <c r="BT49" i="4"/>
  <c r="BW49" i="4"/>
  <c r="BV49" i="4"/>
  <c r="V49" i="4"/>
  <c r="W49" i="4"/>
  <c r="AU49" i="4"/>
  <c r="AV49" i="4"/>
  <c r="J49" i="4"/>
  <c r="K49" i="4"/>
  <c r="AO49" i="4"/>
  <c r="AP49" i="4"/>
  <c r="AR49" i="4"/>
  <c r="AS49" i="4"/>
  <c r="BY66" i="4"/>
  <c r="BZ66" i="4"/>
  <c r="Q66" i="4"/>
  <c r="P66" i="4"/>
  <c r="W66" i="4"/>
  <c r="V66" i="4"/>
  <c r="AU66" i="4"/>
  <c r="AV66" i="4"/>
  <c r="AB66" i="4"/>
  <c r="AC66" i="4"/>
  <c r="BS66" i="4"/>
  <c r="BT66" i="4"/>
  <c r="BW66" i="4"/>
  <c r="BV66" i="4"/>
  <c r="AR66" i="4"/>
  <c r="AS66" i="4"/>
  <c r="K66" i="4"/>
  <c r="J66" i="4"/>
  <c r="AP66" i="4"/>
  <c r="AO66" i="4"/>
  <c r="BZ10" i="4"/>
  <c r="BY10" i="4"/>
  <c r="BS10" i="4"/>
  <c r="BT10" i="4"/>
  <c r="P10" i="4"/>
  <c r="Q10" i="4"/>
  <c r="AB10" i="4"/>
  <c r="AC10" i="4"/>
  <c r="BV10" i="4"/>
  <c r="BW10" i="4"/>
  <c r="W10" i="4"/>
  <c r="V10" i="4"/>
  <c r="AU10" i="4"/>
  <c r="AV10" i="4"/>
  <c r="J10" i="4"/>
  <c r="K10" i="4"/>
  <c r="AR10" i="4"/>
  <c r="AS10" i="4"/>
  <c r="AO10" i="4"/>
  <c r="AP10" i="4"/>
  <c r="BZ113" i="4"/>
  <c r="BY113" i="4"/>
  <c r="BW113" i="4"/>
  <c r="BV113" i="4"/>
  <c r="V113" i="4"/>
  <c r="W113" i="4"/>
  <c r="AV113" i="4"/>
  <c r="AU113" i="4"/>
  <c r="Q113" i="4"/>
  <c r="P113" i="4"/>
  <c r="AC113" i="4"/>
  <c r="AB113" i="4"/>
  <c r="BS113" i="4"/>
  <c r="BT113" i="4"/>
  <c r="AO113" i="4"/>
  <c r="AP113" i="4"/>
  <c r="AS113" i="4"/>
  <c r="AR113" i="4"/>
  <c r="K113" i="4"/>
  <c r="J113" i="4"/>
  <c r="BY14" i="4"/>
  <c r="BZ14" i="4"/>
  <c r="BW14" i="4"/>
  <c r="BV14" i="4"/>
  <c r="AB14" i="4"/>
  <c r="AC14" i="4"/>
  <c r="BT14" i="4"/>
  <c r="BS14" i="4"/>
  <c r="P14" i="4"/>
  <c r="Q14" i="4"/>
  <c r="V14" i="4"/>
  <c r="W14" i="4"/>
  <c r="AV14" i="4"/>
  <c r="AU14" i="4"/>
  <c r="J14" i="4"/>
  <c r="K14" i="4"/>
  <c r="AO14" i="4"/>
  <c r="AP14" i="4"/>
  <c r="AS14" i="4"/>
  <c r="AR14" i="4"/>
  <c r="BY46" i="4"/>
  <c r="BZ46" i="4"/>
  <c r="V46" i="4"/>
  <c r="W46" i="4"/>
  <c r="AC46" i="4"/>
  <c r="AB46" i="4"/>
  <c r="BS46" i="4"/>
  <c r="BT46" i="4"/>
  <c r="Q46" i="4"/>
  <c r="P46" i="4"/>
  <c r="AU46" i="4"/>
  <c r="AV46" i="4"/>
  <c r="BV46" i="4"/>
  <c r="BW46" i="4"/>
  <c r="AS46" i="4"/>
  <c r="AR46" i="4"/>
  <c r="J46" i="4"/>
  <c r="K46" i="4"/>
  <c r="AO46" i="4"/>
  <c r="AP46" i="4"/>
  <c r="BZ106" i="4"/>
  <c r="BY106" i="4"/>
  <c r="AC106" i="4"/>
  <c r="AB106" i="4"/>
  <c r="BW106" i="4"/>
  <c r="BV106" i="4"/>
  <c r="W106" i="4"/>
  <c r="V106" i="4"/>
  <c r="AU106" i="4"/>
  <c r="AV106" i="4"/>
  <c r="BS106" i="4"/>
  <c r="BT106" i="4"/>
  <c r="Q106" i="4"/>
  <c r="P106" i="4"/>
  <c r="J106" i="4"/>
  <c r="K106" i="4"/>
  <c r="AO106" i="4"/>
  <c r="AP106" i="4"/>
  <c r="AS106" i="4"/>
  <c r="AR106" i="4"/>
  <c r="BZ94" i="4"/>
  <c r="BY94" i="4"/>
  <c r="W94" i="4"/>
  <c r="V94" i="4"/>
  <c r="AU94" i="4"/>
  <c r="AV94" i="4"/>
  <c r="AB94" i="4"/>
  <c r="AC94" i="4"/>
  <c r="BT94" i="4"/>
  <c r="BS94" i="4"/>
  <c r="BV94" i="4"/>
  <c r="BW94" i="4"/>
  <c r="P94" i="4"/>
  <c r="Q94" i="4"/>
  <c r="J94" i="4"/>
  <c r="K94" i="4"/>
  <c r="AO94" i="4"/>
  <c r="AP94" i="4"/>
  <c r="AR94" i="4"/>
  <c r="AS94" i="4"/>
  <c r="BZ26" i="4"/>
  <c r="BY26" i="4"/>
  <c r="AB26" i="4"/>
  <c r="AC26" i="4"/>
  <c r="BT26" i="4"/>
  <c r="BS26" i="4"/>
  <c r="P26" i="4"/>
  <c r="Q26" i="4"/>
  <c r="V26" i="4"/>
  <c r="W26" i="4"/>
  <c r="AV26" i="4"/>
  <c r="AU26" i="4"/>
  <c r="BV26" i="4"/>
  <c r="BW26" i="4"/>
  <c r="AR26" i="4"/>
  <c r="AS26" i="4"/>
  <c r="K26" i="4"/>
  <c r="J26" i="4"/>
  <c r="AP26" i="4"/>
  <c r="AO26" i="4"/>
  <c r="BZ101" i="4"/>
  <c r="BY101" i="4"/>
  <c r="BV101" i="4"/>
  <c r="BW101" i="4"/>
  <c r="P101" i="4"/>
  <c r="Q101" i="4"/>
  <c r="V101" i="4"/>
  <c r="W101" i="4"/>
  <c r="AV101" i="4"/>
  <c r="AU101" i="4"/>
  <c r="AB101" i="4"/>
  <c r="AC101" i="4"/>
  <c r="BS101" i="4"/>
  <c r="BT101" i="4"/>
  <c r="AO101" i="4"/>
  <c r="AP101" i="4"/>
  <c r="J101" i="4"/>
  <c r="K101" i="4"/>
  <c r="AS101" i="4"/>
  <c r="AR101" i="4"/>
  <c r="BZ36" i="4"/>
  <c r="BY36" i="4"/>
  <c r="V36" i="4"/>
  <c r="W36" i="4"/>
  <c r="AC36" i="4"/>
  <c r="AB36" i="4"/>
  <c r="BS36" i="4"/>
  <c r="BT36" i="4"/>
  <c r="P36" i="4"/>
  <c r="Q36" i="4"/>
  <c r="AU36" i="4"/>
  <c r="AV36" i="4"/>
  <c r="BW36" i="4"/>
  <c r="BV36" i="4"/>
  <c r="AS36" i="4"/>
  <c r="AR36" i="4"/>
  <c r="J36" i="4"/>
  <c r="K36" i="4"/>
  <c r="AP36" i="4"/>
  <c r="AO36" i="4"/>
  <c r="BZ39" i="4"/>
  <c r="BY39" i="4"/>
  <c r="BT39" i="4"/>
  <c r="BS39" i="4"/>
  <c r="BW39" i="4"/>
  <c r="BV39" i="4"/>
  <c r="P39" i="4"/>
  <c r="Q39" i="4"/>
  <c r="AB39" i="4"/>
  <c r="AC39" i="4"/>
  <c r="V39" i="4"/>
  <c r="W39" i="4"/>
  <c r="AV39" i="4"/>
  <c r="AU39" i="4"/>
  <c r="AO39" i="4"/>
  <c r="AP39" i="4"/>
  <c r="K39" i="4"/>
  <c r="J39" i="4"/>
  <c r="AR39" i="4"/>
  <c r="AS39" i="4"/>
  <c r="BZ99" i="4"/>
  <c r="BY99" i="4"/>
  <c r="V99" i="4"/>
  <c r="W99" i="4"/>
  <c r="AU99" i="4"/>
  <c r="AV99" i="4"/>
  <c r="BV99" i="4"/>
  <c r="BW99" i="4"/>
  <c r="P99" i="4"/>
  <c r="Q99" i="4"/>
  <c r="AB99" i="4"/>
  <c r="AC99" i="4"/>
  <c r="BS99" i="4"/>
  <c r="BT99" i="4"/>
  <c r="J99" i="4"/>
  <c r="K99" i="4"/>
  <c r="AO99" i="4"/>
  <c r="AP99" i="4"/>
  <c r="AR99" i="4"/>
  <c r="AS99" i="4"/>
  <c r="BZ82" i="4"/>
  <c r="BY82" i="4"/>
  <c r="AC82" i="4"/>
  <c r="AB82" i="4"/>
  <c r="BS82" i="4"/>
  <c r="BT82" i="4"/>
  <c r="Q82" i="4"/>
  <c r="P82" i="4"/>
  <c r="W82" i="4"/>
  <c r="V82" i="4"/>
  <c r="AU82" i="4"/>
  <c r="AV82" i="4"/>
  <c r="BW82" i="4"/>
  <c r="BV82" i="4"/>
  <c r="AR82" i="4"/>
  <c r="AS82" i="4"/>
  <c r="J82" i="4"/>
  <c r="K82" i="4"/>
  <c r="AP82" i="4"/>
  <c r="AO82" i="4"/>
  <c r="BZ22" i="4"/>
  <c r="BY22" i="4"/>
  <c r="P22" i="4"/>
  <c r="Q22" i="4"/>
  <c r="AU22" i="4"/>
  <c r="AV22" i="4"/>
  <c r="AB22" i="4"/>
  <c r="AC22" i="4"/>
  <c r="BS22" i="4"/>
  <c r="BT22" i="4"/>
  <c r="W22" i="4"/>
  <c r="V22" i="4"/>
  <c r="BW22" i="4"/>
  <c r="BV22" i="4"/>
  <c r="AS22" i="4"/>
  <c r="AR22" i="4"/>
  <c r="J22" i="4"/>
  <c r="K22" i="4"/>
  <c r="AP22" i="4"/>
  <c r="AO22" i="4"/>
  <c r="BZ37" i="4"/>
  <c r="BY37" i="4"/>
  <c r="BT37" i="4"/>
  <c r="BS37" i="4"/>
  <c r="P37" i="4"/>
  <c r="Q37" i="4"/>
  <c r="AB37" i="4"/>
  <c r="AC37" i="4"/>
  <c r="BV37" i="4"/>
  <c r="BW37" i="4"/>
  <c r="V37" i="4"/>
  <c r="W37" i="4"/>
  <c r="AV37" i="4"/>
  <c r="AU37" i="4"/>
  <c r="J37" i="4"/>
  <c r="K37" i="4"/>
  <c r="AR37" i="4"/>
  <c r="AS37" i="4"/>
  <c r="AO37" i="4"/>
  <c r="AP37" i="4"/>
  <c r="BY88" i="4"/>
  <c r="BZ88" i="4"/>
  <c r="W88" i="4"/>
  <c r="V88" i="4"/>
  <c r="BT88" i="4"/>
  <c r="BS88" i="4"/>
  <c r="P88" i="4"/>
  <c r="Q88" i="4"/>
  <c r="AU88" i="4"/>
  <c r="AV88" i="4"/>
  <c r="AB88" i="4"/>
  <c r="AC88" i="4"/>
  <c r="BW88" i="4"/>
  <c r="BV88" i="4"/>
  <c r="AS88" i="4"/>
  <c r="AR88" i="4"/>
  <c r="K88" i="4"/>
  <c r="J88" i="4"/>
  <c r="AO88" i="4"/>
  <c r="AP88" i="4"/>
  <c r="BZ67" i="4"/>
  <c r="BY67" i="4"/>
  <c r="BZ92" i="4"/>
  <c r="BY92" i="4"/>
  <c r="AU92" i="4"/>
  <c r="AV92" i="4"/>
  <c r="BT92" i="4"/>
  <c r="BS92" i="4"/>
  <c r="BW92" i="4"/>
  <c r="BV92" i="4"/>
  <c r="V92" i="4"/>
  <c r="W92" i="4"/>
  <c r="AC92" i="4"/>
  <c r="AB92" i="4"/>
  <c r="Q92" i="4"/>
  <c r="P92" i="4"/>
  <c r="J92" i="4"/>
  <c r="K92" i="4"/>
  <c r="AO92" i="4"/>
  <c r="AP92" i="4"/>
  <c r="AS92" i="4"/>
  <c r="AR92" i="4"/>
  <c r="BY100" i="4"/>
  <c r="BZ100" i="4"/>
  <c r="AU100" i="4"/>
  <c r="AV100" i="4"/>
  <c r="AC100" i="4"/>
  <c r="AB100" i="4"/>
  <c r="BS100" i="4"/>
  <c r="BT100" i="4"/>
  <c r="V100" i="4"/>
  <c r="W100" i="4"/>
  <c r="BV100" i="4"/>
  <c r="BW100" i="4"/>
  <c r="Q100" i="4"/>
  <c r="P100" i="4"/>
  <c r="J100" i="4"/>
  <c r="K100" i="4"/>
  <c r="AO100" i="4"/>
  <c r="AP100" i="4"/>
  <c r="AR100" i="4"/>
  <c r="AS100" i="4"/>
  <c r="BS67" i="4"/>
  <c r="BT67" i="4"/>
  <c r="P67" i="4"/>
  <c r="Q67" i="4"/>
  <c r="AB67" i="4"/>
  <c r="AC67" i="4"/>
  <c r="BW67" i="4"/>
  <c r="BV67" i="4"/>
  <c r="W67" i="4"/>
  <c r="V67" i="4"/>
  <c r="AU67" i="4"/>
  <c r="AV67" i="4"/>
  <c r="AR67" i="4"/>
  <c r="AS67" i="4"/>
  <c r="J67" i="4"/>
  <c r="K67" i="4"/>
  <c r="AO67" i="4"/>
  <c r="AP67" i="4"/>
  <c r="BY73" i="4"/>
  <c r="BZ73" i="4"/>
  <c r="AC73" i="4"/>
  <c r="AB73" i="4"/>
  <c r="BV73" i="4"/>
  <c r="BW73" i="4"/>
  <c r="Q73" i="4"/>
  <c r="P73" i="4"/>
  <c r="BS73" i="4"/>
  <c r="BT73" i="4"/>
  <c r="W73" i="4"/>
  <c r="V73" i="4"/>
  <c r="AU73" i="4"/>
  <c r="AV73" i="4"/>
  <c r="AP73" i="4"/>
  <c r="AO73" i="4"/>
  <c r="AR73" i="4"/>
  <c r="AS73" i="4"/>
  <c r="J73" i="4"/>
  <c r="K73" i="4"/>
  <c r="BY60" i="4"/>
  <c r="BZ60" i="4"/>
  <c r="P60" i="4"/>
  <c r="Q60" i="4"/>
  <c r="V60" i="4"/>
  <c r="W60" i="4"/>
  <c r="AU60" i="4"/>
  <c r="AV60" i="4"/>
  <c r="AB60" i="4"/>
  <c r="AC60" i="4"/>
  <c r="BT60" i="4"/>
  <c r="BS60" i="4"/>
  <c r="BW60" i="4"/>
  <c r="BV60" i="4"/>
  <c r="AS60" i="4"/>
  <c r="AR60" i="4"/>
  <c r="J60" i="4"/>
  <c r="K60" i="4"/>
  <c r="AP60" i="4"/>
  <c r="AO60" i="4"/>
  <c r="BZ48" i="4"/>
  <c r="BY48" i="4"/>
  <c r="V48" i="4"/>
  <c r="W48" i="4"/>
  <c r="AU48" i="4"/>
  <c r="AV48" i="4"/>
  <c r="Q48" i="4"/>
  <c r="P48" i="4"/>
  <c r="AB48" i="4"/>
  <c r="AC48" i="4"/>
  <c r="BT48" i="4"/>
  <c r="BS48" i="4"/>
  <c r="BW48" i="4"/>
  <c r="BV48" i="4"/>
  <c r="AS48" i="4"/>
  <c r="AR48" i="4"/>
  <c r="J48" i="4"/>
  <c r="K48" i="4"/>
  <c r="AP48" i="4"/>
  <c r="AO48" i="4"/>
  <c r="BZ40" i="4"/>
  <c r="BY40" i="4"/>
  <c r="W40" i="4"/>
  <c r="V40" i="4"/>
  <c r="AB40" i="4"/>
  <c r="AC40" i="4"/>
  <c r="BT40" i="4"/>
  <c r="BS40" i="4"/>
  <c r="P40" i="4"/>
  <c r="Q40" i="4"/>
  <c r="AV40" i="4"/>
  <c r="AU40" i="4"/>
  <c r="BV40" i="4"/>
  <c r="BW40" i="4"/>
  <c r="AR40" i="4"/>
  <c r="AS40" i="4"/>
  <c r="J40" i="4"/>
  <c r="K40" i="4"/>
  <c r="AO40" i="4"/>
  <c r="AP40" i="4"/>
  <c r="BY18" i="4"/>
  <c r="BZ18" i="4"/>
  <c r="P18" i="4"/>
  <c r="Q18" i="4"/>
  <c r="AB18" i="4"/>
  <c r="AC18" i="4"/>
  <c r="BT18" i="4"/>
  <c r="BS18" i="4"/>
  <c r="BV18" i="4"/>
  <c r="BW18" i="4"/>
  <c r="V18" i="4"/>
  <c r="W18" i="4"/>
  <c r="AV18" i="4"/>
  <c r="AU18" i="4"/>
  <c r="J18" i="4"/>
  <c r="K18" i="4"/>
  <c r="AO18" i="4"/>
  <c r="AP18" i="4"/>
  <c r="AS18" i="4"/>
  <c r="AR18" i="4"/>
  <c r="BZ119" i="4"/>
  <c r="BY119" i="4"/>
  <c r="Q119" i="4"/>
  <c r="P119" i="4"/>
  <c r="V119" i="4"/>
  <c r="W119" i="4"/>
  <c r="AU119" i="4"/>
  <c r="AV119" i="4"/>
  <c r="AC119" i="4"/>
  <c r="AB119" i="4"/>
  <c r="BS119" i="4"/>
  <c r="BT119" i="4"/>
  <c r="BW119" i="4"/>
  <c r="BV119" i="4"/>
  <c r="J119" i="4"/>
  <c r="K119" i="4"/>
  <c r="AO119" i="4"/>
  <c r="AP119" i="4"/>
  <c r="AR119" i="4"/>
  <c r="AS119" i="4"/>
  <c r="BY44" i="4"/>
  <c r="BZ44" i="4"/>
  <c r="AV44" i="4"/>
  <c r="AU44" i="4"/>
  <c r="AB44" i="4"/>
  <c r="AC44" i="4"/>
  <c r="BT44" i="4"/>
  <c r="BS44" i="4"/>
  <c r="P44" i="4"/>
  <c r="Q44" i="4"/>
  <c r="V44" i="4"/>
  <c r="W44" i="4"/>
  <c r="BV44" i="4"/>
  <c r="BW44" i="4"/>
  <c r="J44" i="4"/>
  <c r="K44" i="4"/>
  <c r="AP44" i="4"/>
  <c r="AO44" i="4"/>
  <c r="AR44" i="4"/>
  <c r="AS44" i="4"/>
  <c r="BZ116" i="4"/>
  <c r="BY116" i="4"/>
  <c r="BW116" i="4"/>
  <c r="BV116" i="4"/>
  <c r="P116" i="4"/>
  <c r="Q116" i="4"/>
  <c r="V116" i="4"/>
  <c r="W116" i="4"/>
  <c r="AV116" i="4"/>
  <c r="AU116" i="4"/>
  <c r="AB116" i="4"/>
  <c r="AC116" i="4"/>
  <c r="BT116" i="4"/>
  <c r="BS116" i="4"/>
  <c r="J116" i="4"/>
  <c r="K116" i="4"/>
  <c r="AO116" i="4"/>
  <c r="AP116" i="4"/>
  <c r="AR116" i="4"/>
  <c r="AS116" i="4"/>
  <c r="BZ122" i="4"/>
  <c r="BY122" i="4"/>
  <c r="AV122" i="4"/>
  <c r="AU122" i="4"/>
  <c r="BT122" i="4"/>
  <c r="BS122" i="4"/>
  <c r="BW122" i="4"/>
  <c r="BV122" i="4"/>
  <c r="V122" i="4"/>
  <c r="W122" i="4"/>
  <c r="AB122" i="4"/>
  <c r="AC122" i="4"/>
  <c r="P122" i="4"/>
  <c r="Q122" i="4"/>
  <c r="J122" i="4"/>
  <c r="K122" i="4"/>
  <c r="AO122" i="4"/>
  <c r="AP122" i="4"/>
  <c r="AS122" i="4"/>
  <c r="AR122" i="4"/>
  <c r="BZ103" i="4"/>
  <c r="BY103" i="4"/>
  <c r="Q103" i="4"/>
  <c r="P103" i="4"/>
  <c r="V103" i="4"/>
  <c r="W103" i="4"/>
  <c r="AV103" i="4"/>
  <c r="AU103" i="4"/>
  <c r="BW103" i="4"/>
  <c r="BV103" i="4"/>
  <c r="AB103" i="4"/>
  <c r="AC103" i="4"/>
  <c r="BT103" i="4"/>
  <c r="BS103" i="4"/>
  <c r="K103" i="4"/>
  <c r="J103" i="4"/>
  <c r="AO103" i="4"/>
  <c r="AP103" i="4"/>
  <c r="AR103" i="4"/>
  <c r="AS103" i="4"/>
  <c r="BZ61" i="4"/>
  <c r="BY61" i="4"/>
  <c r="AC61" i="4"/>
  <c r="AB61" i="4"/>
  <c r="P61" i="4"/>
  <c r="Q61" i="4"/>
  <c r="BS61" i="4"/>
  <c r="BT61" i="4"/>
  <c r="BW61" i="4"/>
  <c r="BV61" i="4"/>
  <c r="V61" i="4"/>
  <c r="W61" i="4"/>
  <c r="AU61" i="4"/>
  <c r="AV61" i="4"/>
  <c r="K61" i="4"/>
  <c r="J61" i="4"/>
  <c r="AS61" i="4"/>
  <c r="AR61" i="4"/>
  <c r="AO61" i="4"/>
  <c r="AP61" i="4"/>
  <c r="BZ109" i="4"/>
  <c r="BY109" i="4"/>
  <c r="BW109" i="4"/>
  <c r="BV109" i="4"/>
  <c r="P109" i="4"/>
  <c r="Q109" i="4"/>
  <c r="W109" i="4"/>
  <c r="V109" i="4"/>
  <c r="AU109" i="4"/>
  <c r="AV109" i="4"/>
  <c r="AB109" i="4"/>
  <c r="AC109" i="4"/>
  <c r="BS109" i="4"/>
  <c r="BT109" i="4"/>
  <c r="AP109" i="4"/>
  <c r="AO109" i="4"/>
  <c r="AR109" i="4"/>
  <c r="AS109" i="4"/>
  <c r="K109" i="4"/>
  <c r="J109" i="4"/>
  <c r="BZ42" i="4"/>
  <c r="BY42" i="4"/>
  <c r="Q42" i="4"/>
  <c r="P42" i="4"/>
  <c r="AB42" i="4"/>
  <c r="AC42" i="4"/>
  <c r="BS42" i="4"/>
  <c r="BT42" i="4"/>
  <c r="W42" i="4"/>
  <c r="V42" i="4"/>
  <c r="AU42" i="4"/>
  <c r="AV42" i="4"/>
  <c r="BV42" i="4"/>
  <c r="BW42" i="4"/>
  <c r="AR42" i="4"/>
  <c r="AS42" i="4"/>
  <c r="K42" i="4"/>
  <c r="J42" i="4"/>
  <c r="AP42" i="4"/>
  <c r="AO42" i="4"/>
  <c r="BY112" i="4"/>
  <c r="BZ112" i="4"/>
  <c r="AU112" i="4"/>
  <c r="AV112" i="4"/>
  <c r="BS112" i="4"/>
  <c r="BT112" i="4"/>
  <c r="BW112" i="4"/>
  <c r="BV112" i="4"/>
  <c r="V112" i="4"/>
  <c r="W112" i="4"/>
  <c r="AC112" i="4"/>
  <c r="AB112" i="4"/>
  <c r="Q112" i="4"/>
  <c r="P112" i="4"/>
  <c r="K112" i="4"/>
  <c r="J112" i="4"/>
  <c r="AO112" i="4"/>
  <c r="AP112" i="4"/>
  <c r="AR112" i="4"/>
  <c r="AS112" i="4"/>
  <c r="BZ108" i="4"/>
  <c r="BY108" i="4"/>
  <c r="W108" i="4"/>
  <c r="V108" i="4"/>
  <c r="AC108" i="4"/>
  <c r="AB108" i="4"/>
  <c r="BW108" i="4"/>
  <c r="BV108" i="4"/>
  <c r="AU108" i="4"/>
  <c r="AV108" i="4"/>
  <c r="BS108" i="4"/>
  <c r="BT108" i="4"/>
  <c r="Q108" i="4"/>
  <c r="P108" i="4"/>
  <c r="J108" i="4"/>
  <c r="K108" i="4"/>
  <c r="AP108" i="4"/>
  <c r="AO108" i="4"/>
  <c r="AR108" i="4"/>
  <c r="AS108" i="4"/>
  <c r="AO24" i="4"/>
  <c r="AP24" i="4"/>
  <c r="AS24" i="4"/>
  <c r="AR24" i="4"/>
  <c r="Q24" i="4"/>
  <c r="P24" i="4"/>
  <c r="W24" i="4"/>
  <c r="V24" i="4"/>
  <c r="AC24" i="4"/>
  <c r="AB24" i="4"/>
  <c r="BS24" i="4"/>
  <c r="BT24" i="4"/>
  <c r="AU24" i="4"/>
  <c r="AV24" i="4"/>
  <c r="J24" i="4"/>
  <c r="K24" i="4"/>
  <c r="BZ24" i="4"/>
  <c r="BY24" i="4"/>
  <c r="BW24" i="4"/>
  <c r="BV24" i="4"/>
  <c r="BY62" i="4"/>
  <c r="BZ62" i="4"/>
  <c r="AB62" i="4"/>
  <c r="AC62" i="4"/>
  <c r="BT62" i="4"/>
  <c r="BS62" i="4"/>
  <c r="Q62" i="4"/>
  <c r="P62" i="4"/>
  <c r="V62" i="4"/>
  <c r="W62" i="4"/>
  <c r="AU62" i="4"/>
  <c r="AV62" i="4"/>
  <c r="BV62" i="4"/>
  <c r="BW62" i="4"/>
  <c r="AS62" i="4"/>
  <c r="AR62" i="4"/>
  <c r="J62" i="4"/>
  <c r="K62" i="4"/>
  <c r="AP62" i="4"/>
  <c r="AO62" i="4"/>
  <c r="BZ89" i="4"/>
  <c r="BY89" i="4"/>
  <c r="AB89" i="4"/>
  <c r="AC89" i="4"/>
  <c r="P89" i="4"/>
  <c r="Q89" i="4"/>
  <c r="BS89" i="4"/>
  <c r="BT89" i="4"/>
  <c r="BW89" i="4"/>
  <c r="BV89" i="4"/>
  <c r="W89" i="4"/>
  <c r="V89" i="4"/>
  <c r="AU89" i="4"/>
  <c r="AV89" i="4"/>
  <c r="J89" i="4"/>
  <c r="K89" i="4"/>
  <c r="AR89" i="4"/>
  <c r="AS89" i="4"/>
  <c r="AP89" i="4"/>
  <c r="AO89" i="4"/>
  <c r="BY98" i="4"/>
  <c r="BZ98" i="4"/>
  <c r="AU98" i="4"/>
  <c r="AV98" i="4"/>
  <c r="BS98" i="4"/>
  <c r="BT98" i="4"/>
  <c r="BW98" i="4"/>
  <c r="BV98" i="4"/>
  <c r="V98" i="4"/>
  <c r="W98" i="4"/>
  <c r="AB98" i="4"/>
  <c r="AC98" i="4"/>
  <c r="P98" i="4"/>
  <c r="Q98" i="4"/>
  <c r="J98" i="4"/>
  <c r="K98" i="4"/>
  <c r="AP98" i="4"/>
  <c r="AO98" i="4"/>
  <c r="AR98" i="4"/>
  <c r="AS98" i="4"/>
  <c r="BY45" i="4"/>
  <c r="BZ45" i="4"/>
  <c r="AB45" i="4"/>
  <c r="AC45" i="4"/>
  <c r="BS45" i="4"/>
  <c r="BT45" i="4"/>
  <c r="BW45" i="4"/>
  <c r="BV45" i="4"/>
  <c r="P45" i="4"/>
  <c r="Q45" i="4"/>
  <c r="V45" i="4"/>
  <c r="W45" i="4"/>
  <c r="AV45" i="4"/>
  <c r="AU45" i="4"/>
  <c r="J45" i="4"/>
  <c r="K45" i="4"/>
  <c r="AO45" i="4"/>
  <c r="AP45" i="4"/>
  <c r="AS45" i="4"/>
  <c r="AR45" i="4"/>
  <c r="BY124" i="4"/>
  <c r="BZ124" i="4"/>
  <c r="V124" i="4"/>
  <c r="W124" i="4"/>
  <c r="AU124" i="4"/>
  <c r="AV124" i="4"/>
  <c r="AB124" i="4"/>
  <c r="AC124" i="4"/>
  <c r="BS124" i="4"/>
  <c r="BT124" i="4"/>
  <c r="BW124" i="4"/>
  <c r="BV124" i="4"/>
  <c r="P124" i="4"/>
  <c r="Q124" i="4"/>
  <c r="K124" i="4"/>
  <c r="J124" i="4"/>
  <c r="AO124" i="4"/>
  <c r="AP124" i="4"/>
  <c r="AR124" i="4"/>
  <c r="AS124" i="4"/>
  <c r="BY81" i="4"/>
  <c r="BZ81" i="4"/>
  <c r="AB81" i="4"/>
  <c r="AC81" i="4"/>
  <c r="BT81" i="4"/>
  <c r="BS81" i="4"/>
  <c r="BW81" i="4"/>
  <c r="BV81" i="4"/>
  <c r="P81" i="4"/>
  <c r="Q81" i="4"/>
  <c r="V81" i="4"/>
  <c r="W81" i="4"/>
  <c r="AV81" i="4"/>
  <c r="AU81" i="4"/>
  <c r="J81" i="4"/>
  <c r="K81" i="4"/>
  <c r="AO81" i="4"/>
  <c r="AP81" i="4"/>
  <c r="AR81" i="4"/>
  <c r="AS81" i="4"/>
  <c r="BZ104" i="4"/>
  <c r="BY104" i="4"/>
  <c r="V104" i="4"/>
  <c r="W104" i="4"/>
  <c r="AU104" i="4"/>
  <c r="AV104" i="4"/>
  <c r="BT104" i="4"/>
  <c r="BS104" i="4"/>
  <c r="BW104" i="4"/>
  <c r="BV104" i="4"/>
  <c r="AC104" i="4"/>
  <c r="AB104" i="4"/>
  <c r="P104" i="4"/>
  <c r="Q104" i="4"/>
  <c r="J104" i="4"/>
  <c r="K104" i="4"/>
  <c r="AO104" i="4"/>
  <c r="AP104" i="4"/>
  <c r="AS104" i="4"/>
  <c r="AR104" i="4"/>
  <c r="BY53" i="4"/>
  <c r="BZ53" i="4"/>
  <c r="AB53" i="4"/>
  <c r="AC53" i="4"/>
  <c r="P53" i="4"/>
  <c r="Q53" i="4"/>
  <c r="BT53" i="4"/>
  <c r="BS53" i="4"/>
  <c r="BV53" i="4"/>
  <c r="BW53" i="4"/>
  <c r="V53" i="4"/>
  <c r="W53" i="4"/>
  <c r="AV53" i="4"/>
  <c r="AU53" i="4"/>
  <c r="AO53" i="4"/>
  <c r="AP53" i="4"/>
  <c r="AR53" i="4"/>
  <c r="AS53" i="4"/>
  <c r="J53" i="4"/>
  <c r="K53" i="4"/>
  <c r="BZ70" i="4"/>
  <c r="BY70" i="4"/>
  <c r="P70" i="4"/>
  <c r="Q70" i="4"/>
  <c r="AB70" i="4"/>
  <c r="AC70" i="4"/>
  <c r="BT70" i="4"/>
  <c r="BS70" i="4"/>
  <c r="V70" i="4"/>
  <c r="W70" i="4"/>
  <c r="AV70" i="4"/>
  <c r="AU70" i="4"/>
  <c r="BW70" i="4"/>
  <c r="BV70" i="4"/>
  <c r="AR70" i="4"/>
  <c r="AS70" i="4"/>
  <c r="J70" i="4"/>
  <c r="K70" i="4"/>
  <c r="AO70" i="4"/>
  <c r="AP70" i="4"/>
  <c r="BY38" i="4"/>
  <c r="BZ38" i="4"/>
  <c r="Q38" i="4"/>
  <c r="P38" i="4"/>
  <c r="W38" i="4"/>
  <c r="V38" i="4"/>
  <c r="AV38" i="4"/>
  <c r="AU38" i="4"/>
  <c r="AC38" i="4"/>
  <c r="AB38" i="4"/>
  <c r="BT38" i="4"/>
  <c r="BS38" i="4"/>
  <c r="BV38" i="4"/>
  <c r="BW38" i="4"/>
  <c r="AR38" i="4"/>
  <c r="AS38" i="4"/>
  <c r="J38" i="4"/>
  <c r="K38" i="4"/>
  <c r="AP38" i="4"/>
  <c r="AO38" i="4"/>
  <c r="BY123" i="4"/>
  <c r="BZ123" i="4"/>
  <c r="BV123" i="4"/>
  <c r="BW123" i="4"/>
  <c r="V123" i="4"/>
  <c r="W123" i="4"/>
  <c r="AV123" i="4"/>
  <c r="AU123" i="4"/>
  <c r="Q123" i="4"/>
  <c r="P123" i="4"/>
  <c r="AB123" i="4"/>
  <c r="AC123" i="4"/>
  <c r="BT123" i="4"/>
  <c r="BS123" i="4"/>
  <c r="K123" i="4"/>
  <c r="J123" i="4"/>
  <c r="AO123" i="4"/>
  <c r="AP123" i="4"/>
  <c r="AS123" i="4"/>
  <c r="AR123" i="4"/>
  <c r="BZ17" i="4"/>
  <c r="BY17" i="4"/>
  <c r="P17" i="4"/>
  <c r="Q17" i="4"/>
  <c r="V17" i="4"/>
  <c r="W17" i="4"/>
  <c r="AU17" i="4"/>
  <c r="AV17" i="4"/>
  <c r="AB17" i="4"/>
  <c r="AC17" i="4"/>
  <c r="BS17" i="4"/>
  <c r="BT17" i="4"/>
  <c r="BV17" i="4"/>
  <c r="BW17" i="4"/>
  <c r="J17" i="4"/>
  <c r="K17" i="4"/>
  <c r="AS17" i="4"/>
  <c r="AR17" i="4"/>
  <c r="AO17" i="4"/>
  <c r="AP17" i="4"/>
  <c r="BY86" i="4"/>
  <c r="BZ86" i="4"/>
  <c r="AU86" i="4"/>
  <c r="AV86" i="4"/>
  <c r="AC86" i="4"/>
  <c r="AB86" i="4"/>
  <c r="BS86" i="4"/>
  <c r="BT86" i="4"/>
  <c r="Q86" i="4"/>
  <c r="P86" i="4"/>
  <c r="V86" i="4"/>
  <c r="W86" i="4"/>
  <c r="BV86" i="4"/>
  <c r="BW86" i="4"/>
  <c r="AR86" i="4"/>
  <c r="AS86" i="4"/>
  <c r="J86" i="4"/>
  <c r="K86" i="4"/>
  <c r="AP86" i="4"/>
  <c r="AO86" i="4"/>
  <c r="BZ19" i="4"/>
  <c r="BY19" i="4"/>
  <c r="BT19" i="4"/>
  <c r="BS19" i="4"/>
  <c r="BW19" i="4"/>
  <c r="BV19" i="4"/>
  <c r="P19" i="4"/>
  <c r="Q19" i="4"/>
  <c r="AB19" i="4"/>
  <c r="AC19" i="4"/>
  <c r="V19" i="4"/>
  <c r="W19" i="4"/>
  <c r="AV19" i="4"/>
  <c r="AU19" i="4"/>
  <c r="J19" i="4"/>
  <c r="K19" i="4"/>
  <c r="AS19" i="4"/>
  <c r="AR19" i="4"/>
  <c r="AO19" i="4"/>
  <c r="AP19" i="4"/>
  <c r="BZ120" i="4"/>
  <c r="BY120" i="4"/>
  <c r="W120" i="4"/>
  <c r="V120" i="4"/>
  <c r="AB120" i="4"/>
  <c r="AC120" i="4"/>
  <c r="BS120" i="4"/>
  <c r="BT120" i="4"/>
  <c r="AV120" i="4"/>
  <c r="AU120" i="4"/>
  <c r="BV120" i="4"/>
  <c r="BW120" i="4"/>
  <c r="Q120" i="4"/>
  <c r="P120" i="4"/>
  <c r="J120" i="4"/>
  <c r="K120" i="4"/>
  <c r="AP120" i="4"/>
  <c r="AO120" i="4"/>
  <c r="AR120" i="4"/>
  <c r="AS120" i="4"/>
  <c r="BZ28" i="4"/>
  <c r="BY28" i="4"/>
  <c r="P28" i="4"/>
  <c r="Q28" i="4"/>
  <c r="AU28" i="4"/>
  <c r="AV28" i="4"/>
  <c r="AB28" i="4"/>
  <c r="AC28" i="4"/>
  <c r="BT28" i="4"/>
  <c r="BS28" i="4"/>
  <c r="W28" i="4"/>
  <c r="V28" i="4"/>
  <c r="BV28" i="4"/>
  <c r="BW28" i="4"/>
  <c r="AS28" i="4"/>
  <c r="AR28" i="4"/>
  <c r="K28" i="4"/>
  <c r="J28" i="4"/>
  <c r="AO28" i="4"/>
  <c r="AP28" i="4"/>
  <c r="BY76" i="4"/>
  <c r="BZ76" i="4"/>
  <c r="Q76" i="4"/>
  <c r="P76" i="4"/>
  <c r="AU76" i="4"/>
  <c r="AV76" i="4"/>
  <c r="AB76" i="4"/>
  <c r="AC76" i="4"/>
  <c r="BS76" i="4"/>
  <c r="BT76" i="4"/>
  <c r="W76" i="4"/>
  <c r="V76" i="4"/>
  <c r="BW76" i="4"/>
  <c r="BV76" i="4"/>
  <c r="AR76" i="4"/>
  <c r="AS76" i="4"/>
  <c r="J76" i="4"/>
  <c r="K76" i="4"/>
  <c r="AP76" i="4"/>
  <c r="AO76" i="4"/>
  <c r="BY13" i="4"/>
  <c r="BZ13" i="4"/>
  <c r="BT13" i="4"/>
  <c r="BS13" i="4"/>
  <c r="P13" i="4"/>
  <c r="Q13" i="4"/>
  <c r="AB13" i="4"/>
  <c r="AC13" i="4"/>
  <c r="BV13" i="4"/>
  <c r="BW13" i="4"/>
  <c r="V13" i="4"/>
  <c r="W13" i="4"/>
  <c r="AV13" i="4"/>
  <c r="AU13" i="4"/>
  <c r="J13" i="4"/>
  <c r="K13" i="4"/>
  <c r="AS13" i="4"/>
  <c r="AR13" i="4"/>
  <c r="AO13" i="4"/>
  <c r="AP13" i="4"/>
  <c r="BZ114" i="4"/>
  <c r="BY114" i="4"/>
  <c r="V114" i="4"/>
  <c r="W114" i="4"/>
  <c r="BV114" i="4"/>
  <c r="BW114" i="4"/>
  <c r="AU114" i="4"/>
  <c r="AV114" i="4"/>
  <c r="AB114" i="4"/>
  <c r="AC114" i="4"/>
  <c r="BT114" i="4"/>
  <c r="BS114" i="4"/>
  <c r="P114" i="4"/>
  <c r="Q114" i="4"/>
  <c r="J114" i="4"/>
  <c r="K114" i="4"/>
  <c r="AO114" i="4"/>
  <c r="AP114" i="4"/>
  <c r="AS114" i="4"/>
  <c r="AR114" i="4"/>
  <c r="BY30" i="4"/>
  <c r="BZ30" i="4"/>
  <c r="W30" i="4"/>
  <c r="V30" i="4"/>
  <c r="AC30" i="4"/>
  <c r="AB30" i="4"/>
  <c r="BS30" i="4"/>
  <c r="BT30" i="4"/>
  <c r="Q30" i="4"/>
  <c r="P30" i="4"/>
  <c r="AV30" i="4"/>
  <c r="AU30" i="4"/>
  <c r="BV30" i="4"/>
  <c r="BW30" i="4"/>
  <c r="J30" i="4"/>
  <c r="K30" i="4"/>
  <c r="AO30" i="4"/>
  <c r="AP30" i="4"/>
  <c r="AS30" i="4"/>
  <c r="AR30" i="4"/>
  <c r="BY51" i="4"/>
  <c r="BZ51" i="4"/>
  <c r="P51" i="4"/>
  <c r="Q51" i="4"/>
  <c r="W51" i="4"/>
  <c r="V51" i="4"/>
  <c r="AV51" i="4"/>
  <c r="AU51" i="4"/>
  <c r="AB51" i="4"/>
  <c r="AC51" i="4"/>
  <c r="BT51" i="4"/>
  <c r="BS51" i="4"/>
  <c r="BV51" i="4"/>
  <c r="BW51" i="4"/>
  <c r="J51" i="4"/>
  <c r="K51" i="4"/>
  <c r="AS51" i="4"/>
  <c r="AR51" i="4"/>
  <c r="AO51" i="4"/>
  <c r="AP51" i="4"/>
  <c r="BY8" i="4"/>
  <c r="BZ8" i="4"/>
  <c r="P8" i="4"/>
  <c r="Q8" i="4"/>
  <c r="W8" i="4"/>
  <c r="V8" i="4"/>
  <c r="AB8" i="4"/>
  <c r="AC8" i="4"/>
  <c r="BT8" i="4"/>
  <c r="BS8" i="4"/>
  <c r="AV8" i="4"/>
  <c r="AU8" i="4"/>
  <c r="BV8" i="4"/>
  <c r="BW8" i="4"/>
  <c r="AS8" i="4"/>
  <c r="AR8" i="4"/>
  <c r="J8" i="4"/>
  <c r="K8" i="4"/>
  <c r="AO8" i="4"/>
  <c r="AP8" i="4"/>
  <c r="BY121" i="4"/>
  <c r="BZ121" i="4"/>
  <c r="BV121" i="4"/>
  <c r="BW121" i="4"/>
  <c r="P121" i="4"/>
  <c r="Q121" i="4"/>
  <c r="V121" i="4"/>
  <c r="W121" i="4"/>
  <c r="AU121" i="4"/>
  <c r="AV121" i="4"/>
  <c r="AB121" i="4"/>
  <c r="AC121" i="4"/>
  <c r="BS121" i="4"/>
  <c r="BT121" i="4"/>
  <c r="J121" i="4"/>
  <c r="K121" i="4"/>
  <c r="AP121" i="4"/>
  <c r="AO121" i="4"/>
  <c r="AR121" i="4"/>
  <c r="AS121" i="4"/>
  <c r="BY23" i="4"/>
  <c r="BZ23" i="4"/>
  <c r="BS23" i="4"/>
  <c r="BT23" i="4"/>
  <c r="BV23" i="4"/>
  <c r="BW23" i="4"/>
  <c r="P23" i="4"/>
  <c r="Q23" i="4"/>
  <c r="AC23" i="4"/>
  <c r="AB23" i="4"/>
  <c r="W23" i="4"/>
  <c r="V23" i="4"/>
  <c r="AU23" i="4"/>
  <c r="AV23" i="4"/>
  <c r="AO23" i="4"/>
  <c r="AP23" i="4"/>
  <c r="AR23" i="4"/>
  <c r="AS23" i="4"/>
  <c r="K23" i="4"/>
  <c r="J23" i="4"/>
  <c r="BY35" i="4"/>
  <c r="BZ35" i="4"/>
  <c r="BS35" i="4"/>
  <c r="BT35" i="4"/>
  <c r="P35" i="4"/>
  <c r="Q35" i="4"/>
  <c r="AB35" i="4"/>
  <c r="AC35" i="4"/>
  <c r="BV35" i="4"/>
  <c r="BW35" i="4"/>
  <c r="V35" i="4"/>
  <c r="W35" i="4"/>
  <c r="AU35" i="4"/>
  <c r="AV35" i="4"/>
  <c r="J35" i="4"/>
  <c r="K35" i="4"/>
  <c r="AR35" i="4"/>
  <c r="AS35" i="4"/>
  <c r="AP35" i="4"/>
  <c r="AO35" i="4"/>
  <c r="BZ118" i="4"/>
  <c r="BY118" i="4"/>
  <c r="AU118" i="4"/>
  <c r="AV118" i="4"/>
  <c r="BW118" i="4"/>
  <c r="BV118" i="4"/>
  <c r="V118" i="4"/>
  <c r="W118" i="4"/>
  <c r="AB118" i="4"/>
  <c r="AC118" i="4"/>
  <c r="BT118" i="4"/>
  <c r="BS118" i="4"/>
  <c r="P118" i="4"/>
  <c r="Q118" i="4"/>
  <c r="J118" i="4"/>
  <c r="K118" i="4"/>
  <c r="AP118" i="4"/>
  <c r="AO118" i="4"/>
  <c r="AR118" i="4"/>
  <c r="AS118" i="4"/>
  <c r="BY117" i="4"/>
  <c r="BZ117" i="4"/>
  <c r="BV117" i="4"/>
  <c r="BW117" i="4"/>
  <c r="P117" i="4"/>
  <c r="Q117" i="4"/>
  <c r="W117" i="4"/>
  <c r="V117" i="4"/>
  <c r="AU117" i="4"/>
  <c r="AV117" i="4"/>
  <c r="AB117" i="4"/>
  <c r="AC117" i="4"/>
  <c r="BT117" i="4"/>
  <c r="BS117" i="4"/>
  <c r="K117" i="4"/>
  <c r="J117" i="4"/>
  <c r="AP117" i="4"/>
  <c r="AO117" i="4"/>
  <c r="AR117" i="4"/>
  <c r="AS117" i="4"/>
  <c r="BY105" i="4"/>
  <c r="BZ105" i="4"/>
  <c r="BV105" i="4"/>
  <c r="BW105" i="4"/>
  <c r="P105" i="4"/>
  <c r="Q105" i="4"/>
  <c r="V105" i="4"/>
  <c r="W105" i="4"/>
  <c r="AU105" i="4"/>
  <c r="AV105" i="4"/>
  <c r="AB105" i="4"/>
  <c r="AC105" i="4"/>
  <c r="BS105" i="4"/>
  <c r="BT105" i="4"/>
  <c r="AR105" i="4"/>
  <c r="AS105" i="4"/>
  <c r="J105" i="4"/>
  <c r="K105" i="4"/>
  <c r="AP105" i="4"/>
  <c r="AO105" i="4"/>
  <c r="BY74" i="4"/>
  <c r="BZ74" i="4"/>
  <c r="V74" i="4"/>
  <c r="W74" i="4"/>
  <c r="AB74" i="4"/>
  <c r="AC74" i="4"/>
  <c r="BS74" i="4"/>
  <c r="BT74" i="4"/>
  <c r="P74" i="4"/>
  <c r="Q74" i="4"/>
  <c r="AU74" i="4"/>
  <c r="AV74" i="4"/>
  <c r="BV74" i="4"/>
  <c r="BW74" i="4"/>
  <c r="AS74" i="4"/>
  <c r="AR74" i="4"/>
  <c r="J74" i="4"/>
  <c r="K74" i="4"/>
  <c r="AP74" i="4"/>
  <c r="AO74" i="4"/>
  <c r="BY63" i="4"/>
  <c r="BZ63" i="4"/>
  <c r="AB63" i="4"/>
  <c r="AC63" i="4"/>
  <c r="BS63" i="4"/>
  <c r="BT63" i="4"/>
  <c r="BV63" i="4"/>
  <c r="BW63" i="4"/>
  <c r="P63" i="4"/>
  <c r="Q63" i="4"/>
  <c r="V63" i="4"/>
  <c r="W63" i="4"/>
  <c r="AU63" i="4"/>
  <c r="AV63" i="4"/>
  <c r="J63" i="4"/>
  <c r="K63" i="4"/>
  <c r="AO63" i="4"/>
  <c r="AP63" i="4"/>
  <c r="AR63" i="4"/>
  <c r="AS63" i="4"/>
  <c r="BY87" i="4"/>
  <c r="BZ87" i="4"/>
  <c r="AB87" i="4"/>
  <c r="AC87" i="4"/>
  <c r="BV87" i="4"/>
  <c r="BW87" i="4"/>
  <c r="P87" i="4"/>
  <c r="Q87" i="4"/>
  <c r="BS87" i="4"/>
  <c r="BT87" i="4"/>
  <c r="V87" i="4"/>
  <c r="W87" i="4"/>
  <c r="AU87" i="4"/>
  <c r="AV87" i="4"/>
  <c r="J87" i="4"/>
  <c r="K87" i="4"/>
  <c r="AR87" i="4"/>
  <c r="AS87" i="4"/>
  <c r="AO87" i="4"/>
  <c r="AP87" i="4"/>
  <c r="BZ102" i="4"/>
  <c r="BY102" i="4"/>
  <c r="W102" i="4"/>
  <c r="V102" i="4"/>
  <c r="BS102" i="4"/>
  <c r="BT102" i="4"/>
  <c r="BV102" i="4"/>
  <c r="BW102" i="4"/>
  <c r="AU102" i="4"/>
  <c r="AV102" i="4"/>
  <c r="AC102" i="4"/>
  <c r="AB102" i="4"/>
  <c r="Q102" i="4"/>
  <c r="P102" i="4"/>
  <c r="J102" i="4"/>
  <c r="K102" i="4"/>
  <c r="AO102" i="4"/>
  <c r="AP102" i="4"/>
  <c r="AS102" i="4"/>
  <c r="AR102" i="4"/>
  <c r="BY96" i="4"/>
  <c r="BZ96" i="4"/>
  <c r="AB96" i="4"/>
  <c r="AC96" i="4"/>
  <c r="BS96" i="4"/>
  <c r="BT96" i="4"/>
  <c r="AU96" i="4"/>
  <c r="AV96" i="4"/>
  <c r="BV96" i="4"/>
  <c r="BW96" i="4"/>
  <c r="W96" i="4"/>
  <c r="V96" i="4"/>
  <c r="P96" i="4"/>
  <c r="J96" i="4"/>
  <c r="K96" i="4"/>
  <c r="AP96" i="4"/>
  <c r="AO96" i="4"/>
  <c r="AR96" i="4"/>
  <c r="AS96" i="4"/>
  <c r="U5" i="4"/>
  <c r="V5" i="4" l="1"/>
  <c r="W5" i="4"/>
  <c r="H56" i="1"/>
  <c r="I56" i="1" s="1"/>
  <c r="N56" i="1"/>
  <c r="O56" i="1" s="1"/>
  <c r="T56" i="1"/>
  <c r="V56" i="1" s="1"/>
  <c r="Z56" i="1"/>
  <c r="AA56" i="1" s="1"/>
  <c r="AF56" i="1"/>
  <c r="AG56" i="1"/>
  <c r="AK56" i="1"/>
  <c r="AL56" i="1"/>
  <c r="AM56" i="1"/>
  <c r="AN56" i="1" s="1"/>
  <c r="AP56" i="1"/>
  <c r="AQ56" i="1" s="1"/>
  <c r="AS56" i="1"/>
  <c r="AT56" i="1" s="1"/>
  <c r="BQ56" i="1"/>
  <c r="BR56" i="1" s="1"/>
  <c r="BT56" i="1"/>
  <c r="BU56" i="1" s="1"/>
  <c r="BW56" i="1"/>
  <c r="BX56" i="1" s="1"/>
  <c r="U56" i="1" l="1"/>
  <c r="AB56" i="1"/>
  <c r="AU56" i="1"/>
  <c r="BY56" i="1"/>
  <c r="BV56" i="1"/>
  <c r="AO56" i="1"/>
  <c r="J56" i="1"/>
  <c r="BS56" i="1"/>
  <c r="AR56" i="1"/>
  <c r="P56" i="1"/>
  <c r="AG7" i="1" l="1"/>
  <c r="AL24" i="1" l="1"/>
  <c r="AG24" i="1"/>
  <c r="BO3" i="1" l="1"/>
  <c r="BP3" i="1"/>
  <c r="BO4" i="1"/>
  <c r="BP4" i="1"/>
  <c r="BO5" i="1"/>
  <c r="BP5" i="1"/>
  <c r="BO6" i="1"/>
  <c r="BP6" i="1"/>
  <c r="BN6" i="1"/>
  <c r="BN3" i="1"/>
  <c r="BL3" i="1"/>
  <c r="BM3" i="1"/>
  <c r="BL4" i="1"/>
  <c r="BM4" i="1"/>
  <c r="BL5" i="1"/>
  <c r="BM5" i="1"/>
  <c r="BL6" i="1"/>
  <c r="BM6" i="1"/>
  <c r="BK3" i="1"/>
  <c r="BD6" i="1"/>
  <c r="BC6" i="1"/>
  <c r="BB6" i="1"/>
  <c r="BD5" i="1"/>
  <c r="BC5" i="1"/>
  <c r="BB5" i="1"/>
  <c r="BD4" i="1"/>
  <c r="BC4" i="1"/>
  <c r="BB4" i="1"/>
  <c r="BD3" i="1"/>
  <c r="BC3" i="1"/>
  <c r="BB3" i="1"/>
  <c r="BA6" i="1"/>
  <c r="AZ6" i="1"/>
  <c r="AY6" i="1"/>
  <c r="BA5" i="1"/>
  <c r="AZ5" i="1"/>
  <c r="AY5" i="1"/>
  <c r="BA4" i="1"/>
  <c r="AZ4" i="1"/>
  <c r="AY4" i="1"/>
  <c r="BA3" i="1"/>
  <c r="AZ3" i="1"/>
  <c r="AY3" i="1"/>
  <c r="AX6" i="1"/>
  <c r="AW6" i="1"/>
  <c r="AV6" i="1"/>
  <c r="AX5" i="1"/>
  <c r="AW5" i="1"/>
  <c r="AV5" i="1"/>
  <c r="AX4" i="1"/>
  <c r="AW4" i="1"/>
  <c r="AV4" i="1"/>
  <c r="AX3" i="1"/>
  <c r="AW3" i="1"/>
  <c r="AV3" i="1"/>
  <c r="AJ6" i="1"/>
  <c r="AI6" i="1"/>
  <c r="AH6" i="1"/>
  <c r="AJ5" i="1"/>
  <c r="AI5" i="1"/>
  <c r="AH5" i="1"/>
  <c r="AJ4" i="1"/>
  <c r="AI4" i="1"/>
  <c r="AH4" i="1"/>
  <c r="AJ3" i="1"/>
  <c r="AI3" i="1"/>
  <c r="AH3" i="1"/>
  <c r="AE6" i="1"/>
  <c r="AD6" i="1"/>
  <c r="AC6" i="1"/>
  <c r="AE5" i="1"/>
  <c r="AD5" i="1"/>
  <c r="AC5" i="1"/>
  <c r="AE4" i="1"/>
  <c r="AD4" i="1"/>
  <c r="AC4" i="1"/>
  <c r="AE3" i="1"/>
  <c r="AD3" i="1"/>
  <c r="AC3" i="1"/>
  <c r="Y6" i="1"/>
  <c r="X6" i="1"/>
  <c r="W6" i="1"/>
  <c r="Y5" i="1"/>
  <c r="X5" i="1"/>
  <c r="W5" i="1"/>
  <c r="Y4" i="1"/>
  <c r="X4" i="1"/>
  <c r="W4" i="1"/>
  <c r="Y3" i="1"/>
  <c r="X3" i="1"/>
  <c r="W3" i="1"/>
  <c r="S6" i="1"/>
  <c r="R6" i="1"/>
  <c r="Q6" i="1"/>
  <c r="S5" i="1"/>
  <c r="R5" i="1"/>
  <c r="Q5" i="1"/>
  <c r="S4" i="1"/>
  <c r="R4" i="1"/>
  <c r="Q4" i="1"/>
  <c r="S3" i="1"/>
  <c r="R3" i="1"/>
  <c r="Q3" i="1"/>
  <c r="M6" i="1"/>
  <c r="L6" i="1"/>
  <c r="K6" i="1"/>
  <c r="M5" i="1"/>
  <c r="L5" i="1"/>
  <c r="K5" i="1"/>
  <c r="M4" i="1"/>
  <c r="L4" i="1"/>
  <c r="K4" i="1"/>
  <c r="M3" i="1"/>
  <c r="L3" i="1"/>
  <c r="K3" i="1"/>
  <c r="E3" i="1"/>
  <c r="G6" i="1"/>
  <c r="F6" i="1"/>
  <c r="E6" i="1"/>
  <c r="G5" i="1"/>
  <c r="F5" i="1"/>
  <c r="E5" i="1"/>
  <c r="G4" i="1"/>
  <c r="F4" i="1"/>
  <c r="E4" i="1"/>
  <c r="G3" i="1"/>
  <c r="F3" i="1"/>
  <c r="C3" i="1"/>
  <c r="D3" i="1"/>
  <c r="C4" i="1"/>
  <c r="D4" i="1"/>
  <c r="C5" i="1"/>
  <c r="D5" i="1"/>
  <c r="C6" i="1"/>
  <c r="D6" i="1"/>
  <c r="B4" i="1"/>
  <c r="B6" i="1"/>
  <c r="B3" i="1"/>
  <c r="H6" i="1" l="1"/>
  <c r="BT59" i="1"/>
  <c r="BU59" i="1" s="1"/>
  <c r="BV59" i="1" l="1"/>
  <c r="BQ68" i="1" l="1"/>
  <c r="BR68" i="1" s="1"/>
  <c r="BT68" i="1"/>
  <c r="BU68" i="1" s="1"/>
  <c r="BW68" i="1"/>
  <c r="BY68" i="1" s="1"/>
  <c r="AM68" i="1"/>
  <c r="AN68" i="1" s="1"/>
  <c r="AP68" i="1"/>
  <c r="AQ68" i="1" s="1"/>
  <c r="AS68" i="1"/>
  <c r="AU68" i="1" s="1"/>
  <c r="AK68" i="1"/>
  <c r="AL68" i="1"/>
  <c r="AF68" i="1"/>
  <c r="AG68" i="1"/>
  <c r="Z68" i="1"/>
  <c r="AA68" i="1" s="1"/>
  <c r="T68" i="1"/>
  <c r="U68" i="1" s="1"/>
  <c r="N68" i="1"/>
  <c r="O68" i="1" s="1"/>
  <c r="H68" i="1"/>
  <c r="I68" i="1" s="1"/>
  <c r="BX68" i="1" l="1"/>
  <c r="BV68" i="1"/>
  <c r="AT68" i="1"/>
  <c r="AO68" i="1"/>
  <c r="AR68" i="1"/>
  <c r="BS68" i="1"/>
  <c r="AB68" i="1"/>
  <c r="V68" i="1"/>
  <c r="P68" i="1"/>
  <c r="J68" i="1"/>
  <c r="BQ24" i="1" l="1"/>
  <c r="BS24" i="1" s="1"/>
  <c r="BT24" i="1"/>
  <c r="BV24" i="1" s="1"/>
  <c r="BW24" i="1"/>
  <c r="BY24" i="1" s="1"/>
  <c r="AM24" i="1"/>
  <c r="AO24" i="1" s="1"/>
  <c r="AP24" i="1"/>
  <c r="AR24" i="1" s="1"/>
  <c r="AS24" i="1"/>
  <c r="AU24" i="1" s="1"/>
  <c r="Z24" i="1"/>
  <c r="AB24" i="1" s="1"/>
  <c r="T24" i="1"/>
  <c r="V24" i="1" s="1"/>
  <c r="H24" i="1" l="1"/>
  <c r="J24" i="1" s="1"/>
  <c r="N24" i="1"/>
  <c r="P24" i="1" s="1"/>
  <c r="CA6" i="1" l="1"/>
  <c r="BZ6" i="1"/>
  <c r="BZ3" i="1"/>
  <c r="CA3" i="1"/>
  <c r="CB3" i="1" l="1"/>
  <c r="CB6" i="1"/>
  <c r="CB4" i="1"/>
  <c r="CB5" i="1"/>
  <c r="BW67" i="1" l="1"/>
  <c r="BY67" i="1" s="1"/>
  <c r="BT67" i="1"/>
  <c r="BV67" i="1" s="1"/>
  <c r="BQ67" i="1"/>
  <c r="AS67" i="1"/>
  <c r="AU67" i="1" s="1"/>
  <c r="AP67" i="1"/>
  <c r="AM67" i="1"/>
  <c r="AN67" i="1" s="1"/>
  <c r="AL67" i="1"/>
  <c r="AK67" i="1"/>
  <c r="AG67" i="1"/>
  <c r="AF67" i="1"/>
  <c r="Z67" i="1"/>
  <c r="AB67" i="1" s="1"/>
  <c r="T67" i="1"/>
  <c r="V67" i="1" s="1"/>
  <c r="N67" i="1"/>
  <c r="H67" i="1"/>
  <c r="BW66" i="1"/>
  <c r="BT66" i="1"/>
  <c r="BU66" i="1" s="1"/>
  <c r="BQ66" i="1"/>
  <c r="BS66" i="1" s="1"/>
  <c r="AS66" i="1"/>
  <c r="AT66" i="1" s="1"/>
  <c r="AP66" i="1"/>
  <c r="AR66" i="1" s="1"/>
  <c r="AM66" i="1"/>
  <c r="AO66" i="1" s="1"/>
  <c r="AL66" i="1"/>
  <c r="AK66" i="1"/>
  <c r="AG66" i="1"/>
  <c r="AF66" i="1"/>
  <c r="Z66" i="1"/>
  <c r="T66" i="1"/>
  <c r="U66" i="1" s="1"/>
  <c r="N66" i="1"/>
  <c r="H66" i="1"/>
  <c r="J66" i="1" s="1"/>
  <c r="BW65" i="1"/>
  <c r="BX65" i="1" s="1"/>
  <c r="BT65" i="1"/>
  <c r="BV65" i="1" s="1"/>
  <c r="BQ65" i="1"/>
  <c r="AS65" i="1"/>
  <c r="AU65" i="1" s="1"/>
  <c r="AP65" i="1"/>
  <c r="AM65" i="1"/>
  <c r="AL65" i="1"/>
  <c r="AK65" i="1"/>
  <c r="AG65" i="1"/>
  <c r="AF65" i="1"/>
  <c r="Z65" i="1"/>
  <c r="AA65" i="1" s="1"/>
  <c r="T65" i="1"/>
  <c r="N65" i="1"/>
  <c r="H65" i="1"/>
  <c r="BW64" i="1"/>
  <c r="BT64" i="1"/>
  <c r="BQ64" i="1"/>
  <c r="AS64" i="1"/>
  <c r="AP64" i="1"/>
  <c r="AQ64" i="1" s="1"/>
  <c r="AM64" i="1"/>
  <c r="AO64" i="1" s="1"/>
  <c r="AL64" i="1"/>
  <c r="AK64" i="1"/>
  <c r="AG64" i="1"/>
  <c r="AF64" i="1"/>
  <c r="Z64" i="1"/>
  <c r="T64" i="1"/>
  <c r="N64" i="1"/>
  <c r="H64" i="1"/>
  <c r="J64" i="1" s="1"/>
  <c r="BW63" i="1"/>
  <c r="BT63" i="1"/>
  <c r="BQ63" i="1"/>
  <c r="AS63" i="1"/>
  <c r="AP63" i="1"/>
  <c r="AM63" i="1"/>
  <c r="AO63" i="1" s="1"/>
  <c r="AL63" i="1"/>
  <c r="AK63" i="1"/>
  <c r="AG63" i="1"/>
  <c r="AF63" i="1"/>
  <c r="Z63" i="1"/>
  <c r="T63" i="1"/>
  <c r="V63" i="1" s="1"/>
  <c r="N63" i="1"/>
  <c r="H63" i="1"/>
  <c r="I63" i="1" s="1"/>
  <c r="BW62" i="1"/>
  <c r="BT62" i="1"/>
  <c r="BU62" i="1" s="1"/>
  <c r="BQ62" i="1"/>
  <c r="BS62" i="1" s="1"/>
  <c r="AS62" i="1"/>
  <c r="AP62" i="1"/>
  <c r="AQ62" i="1" s="1"/>
  <c r="AM62" i="1"/>
  <c r="AO62" i="1" s="1"/>
  <c r="AL62" i="1"/>
  <c r="AK62" i="1"/>
  <c r="AG62" i="1"/>
  <c r="AF62" i="1"/>
  <c r="Z62" i="1"/>
  <c r="T62" i="1"/>
  <c r="N62" i="1"/>
  <c r="H62" i="1"/>
  <c r="J62" i="1" s="1"/>
  <c r="BW61" i="1"/>
  <c r="BX61" i="1" s="1"/>
  <c r="BT61" i="1"/>
  <c r="BV61" i="1" s="1"/>
  <c r="BQ61" i="1"/>
  <c r="AS61" i="1"/>
  <c r="AU61" i="1" s="1"/>
  <c r="AP61" i="1"/>
  <c r="AM61" i="1"/>
  <c r="AN61" i="1" s="1"/>
  <c r="AL61" i="1"/>
  <c r="AK61" i="1"/>
  <c r="AG61" i="1"/>
  <c r="AF61" i="1"/>
  <c r="Z61" i="1"/>
  <c r="T61" i="1"/>
  <c r="V61" i="1" s="1"/>
  <c r="N61" i="1"/>
  <c r="H61" i="1"/>
  <c r="J61" i="1" s="1"/>
  <c r="BW60" i="1"/>
  <c r="BT60" i="1"/>
  <c r="BQ60" i="1"/>
  <c r="BR60" i="1" s="1"/>
  <c r="AS60" i="1"/>
  <c r="AP60" i="1"/>
  <c r="AM60" i="1"/>
  <c r="AO60" i="1" s="1"/>
  <c r="AL60" i="1"/>
  <c r="AK60" i="1"/>
  <c r="AG60" i="1"/>
  <c r="AF60" i="1"/>
  <c r="Z60" i="1"/>
  <c r="T60" i="1"/>
  <c r="V60" i="1" s="1"/>
  <c r="N60" i="1"/>
  <c r="H60" i="1"/>
  <c r="J60" i="1" s="1"/>
  <c r="BW59" i="1"/>
  <c r="BQ59" i="1"/>
  <c r="AS59" i="1"/>
  <c r="AU59" i="1" s="1"/>
  <c r="AP59" i="1"/>
  <c r="AM59" i="1"/>
  <c r="AN59" i="1" s="1"/>
  <c r="AL59" i="1"/>
  <c r="AK59" i="1"/>
  <c r="AG59" i="1"/>
  <c r="AF59" i="1"/>
  <c r="Z59" i="1"/>
  <c r="T59" i="1"/>
  <c r="N59" i="1"/>
  <c r="H59" i="1"/>
  <c r="BW58" i="1"/>
  <c r="BT58" i="1"/>
  <c r="BQ58" i="1"/>
  <c r="BR58" i="1" s="1"/>
  <c r="AS58" i="1"/>
  <c r="AU58" i="1" s="1"/>
  <c r="AP58" i="1"/>
  <c r="AM58" i="1"/>
  <c r="AL58" i="1"/>
  <c r="AK58" i="1"/>
  <c r="AG58" i="1"/>
  <c r="AF58" i="1"/>
  <c r="Z58" i="1"/>
  <c r="T58" i="1"/>
  <c r="N58" i="1"/>
  <c r="P58" i="1" s="1"/>
  <c r="H58" i="1"/>
  <c r="BW57" i="1"/>
  <c r="BX57" i="1" s="1"/>
  <c r="BT57" i="1"/>
  <c r="BQ57" i="1"/>
  <c r="AS57" i="1"/>
  <c r="AP57" i="1"/>
  <c r="AM57" i="1"/>
  <c r="AL57" i="1"/>
  <c r="AK57" i="1"/>
  <c r="AG57" i="1"/>
  <c r="AF57" i="1"/>
  <c r="Z57" i="1"/>
  <c r="T57" i="1"/>
  <c r="V57" i="1" s="1"/>
  <c r="N57" i="1"/>
  <c r="H57" i="1"/>
  <c r="I57" i="1" s="1"/>
  <c r="BW55" i="1"/>
  <c r="BT55" i="1"/>
  <c r="BQ55" i="1"/>
  <c r="AS55" i="1"/>
  <c r="AU55" i="1" s="1"/>
  <c r="AP55" i="1"/>
  <c r="AM55" i="1"/>
  <c r="AN55" i="1" s="1"/>
  <c r="AL55" i="1"/>
  <c r="AK55" i="1"/>
  <c r="AG55" i="1"/>
  <c r="AF55" i="1"/>
  <c r="Z55" i="1"/>
  <c r="AB55" i="1" s="1"/>
  <c r="T55" i="1"/>
  <c r="N55" i="1"/>
  <c r="H55" i="1"/>
  <c r="BW54" i="1"/>
  <c r="BT54" i="1"/>
  <c r="BV54" i="1" s="1"/>
  <c r="BQ54" i="1"/>
  <c r="AS54" i="1"/>
  <c r="AP54" i="1"/>
  <c r="AR54" i="1" s="1"/>
  <c r="AM54" i="1"/>
  <c r="AO54" i="1" s="1"/>
  <c r="AL54" i="1"/>
  <c r="AK54" i="1"/>
  <c r="AG54" i="1"/>
  <c r="AF54" i="1"/>
  <c r="Z54" i="1"/>
  <c r="T54" i="1"/>
  <c r="U54" i="1" s="1"/>
  <c r="N54" i="1"/>
  <c r="H54" i="1"/>
  <c r="BW53" i="1"/>
  <c r="BY53" i="1" s="1"/>
  <c r="BT53" i="1"/>
  <c r="BV53" i="1" s="1"/>
  <c r="BQ53" i="1"/>
  <c r="AS53" i="1"/>
  <c r="AP53" i="1"/>
  <c r="AM53" i="1"/>
  <c r="AL53" i="1"/>
  <c r="AK53" i="1"/>
  <c r="AG53" i="1"/>
  <c r="AF53" i="1"/>
  <c r="Z53" i="1"/>
  <c r="AA53" i="1" s="1"/>
  <c r="T53" i="1"/>
  <c r="V53" i="1" s="1"/>
  <c r="N53" i="1"/>
  <c r="H53" i="1"/>
  <c r="BW52" i="1"/>
  <c r="BT52" i="1"/>
  <c r="BU52" i="1" s="1"/>
  <c r="BQ52" i="1"/>
  <c r="BS52" i="1" s="1"/>
  <c r="AS52" i="1"/>
  <c r="AU52" i="1" s="1"/>
  <c r="AP52" i="1"/>
  <c r="AR52" i="1" s="1"/>
  <c r="AM52" i="1"/>
  <c r="AL52" i="1"/>
  <c r="AK52" i="1"/>
  <c r="AG52" i="1"/>
  <c r="AF52" i="1"/>
  <c r="Z52" i="1"/>
  <c r="T52" i="1"/>
  <c r="N52" i="1"/>
  <c r="O52" i="1" s="1"/>
  <c r="H52" i="1"/>
  <c r="BW51" i="1"/>
  <c r="BY51" i="1" s="1"/>
  <c r="BT51" i="1"/>
  <c r="BQ51" i="1"/>
  <c r="AS51" i="1"/>
  <c r="AU51" i="1" s="1"/>
  <c r="AP51" i="1"/>
  <c r="AM51" i="1"/>
  <c r="AO51" i="1" s="1"/>
  <c r="AL51" i="1"/>
  <c r="AK51" i="1"/>
  <c r="AG51" i="1"/>
  <c r="AF51" i="1"/>
  <c r="Z51" i="1"/>
  <c r="T51" i="1"/>
  <c r="V51" i="1" s="1"/>
  <c r="N51" i="1"/>
  <c r="H51" i="1"/>
  <c r="J51" i="1" s="1"/>
  <c r="BW50" i="1"/>
  <c r="BT50" i="1"/>
  <c r="BU50" i="1" s="1"/>
  <c r="BQ50" i="1"/>
  <c r="BS50" i="1" s="1"/>
  <c r="AS50" i="1"/>
  <c r="AP50" i="1"/>
  <c r="AQ50" i="1" s="1"/>
  <c r="AL50" i="1"/>
  <c r="AK50" i="1"/>
  <c r="AG50" i="1"/>
  <c r="AF50" i="1"/>
  <c r="Z50" i="1"/>
  <c r="T50" i="1"/>
  <c r="V50" i="1" s="1"/>
  <c r="N50" i="1"/>
  <c r="H50" i="1"/>
  <c r="J50" i="1" s="1"/>
  <c r="BW49" i="1"/>
  <c r="BT49" i="1"/>
  <c r="BV49" i="1" s="1"/>
  <c r="BQ49" i="1"/>
  <c r="AS49" i="1"/>
  <c r="AU49" i="1" s="1"/>
  <c r="AP49" i="1"/>
  <c r="AM49" i="1"/>
  <c r="AN49" i="1" s="1"/>
  <c r="AL49" i="1"/>
  <c r="AK49" i="1"/>
  <c r="AG49" i="1"/>
  <c r="AF49" i="1"/>
  <c r="Z49" i="1"/>
  <c r="AB49" i="1" s="1"/>
  <c r="T49" i="1"/>
  <c r="V49" i="1" s="1"/>
  <c r="N49" i="1"/>
  <c r="H49" i="1"/>
  <c r="I49" i="1" s="1"/>
  <c r="BW48" i="1"/>
  <c r="BT48" i="1"/>
  <c r="BU48" i="1" s="1"/>
  <c r="BQ48" i="1"/>
  <c r="AS48" i="1"/>
  <c r="AP48" i="1"/>
  <c r="AQ48" i="1" s="1"/>
  <c r="AM48" i="1"/>
  <c r="AO48" i="1" s="1"/>
  <c r="AL48" i="1"/>
  <c r="AK48" i="1"/>
  <c r="AG48" i="1"/>
  <c r="AF48" i="1"/>
  <c r="Z48" i="1"/>
  <c r="T48" i="1"/>
  <c r="V48" i="1" s="1"/>
  <c r="N48" i="1"/>
  <c r="H48" i="1"/>
  <c r="J48" i="1" s="1"/>
  <c r="BW47" i="1"/>
  <c r="BY47" i="1" s="1"/>
  <c r="BT47" i="1"/>
  <c r="BQ47" i="1"/>
  <c r="AS47" i="1"/>
  <c r="AU47" i="1" s="1"/>
  <c r="AP47" i="1"/>
  <c r="AM47" i="1"/>
  <c r="AL47" i="1"/>
  <c r="AK47" i="1"/>
  <c r="AG47" i="1"/>
  <c r="AF47" i="1"/>
  <c r="Z47" i="1"/>
  <c r="AA47" i="1" s="1"/>
  <c r="T47" i="1"/>
  <c r="N47" i="1"/>
  <c r="H47" i="1"/>
  <c r="BW46" i="1"/>
  <c r="BT46" i="1"/>
  <c r="BQ46" i="1"/>
  <c r="AS46" i="1"/>
  <c r="AU46" i="1" s="1"/>
  <c r="AP46" i="1"/>
  <c r="AR46" i="1" s="1"/>
  <c r="AM46" i="1"/>
  <c r="AO46" i="1" s="1"/>
  <c r="AL46" i="1"/>
  <c r="AK46" i="1"/>
  <c r="AG46" i="1"/>
  <c r="AF46" i="1"/>
  <c r="Z46" i="1"/>
  <c r="T46" i="1"/>
  <c r="V46" i="1" s="1"/>
  <c r="N46" i="1"/>
  <c r="H46" i="1"/>
  <c r="BW45" i="1"/>
  <c r="BT45" i="1"/>
  <c r="BV45" i="1" s="1"/>
  <c r="BQ45" i="1"/>
  <c r="AS45" i="1"/>
  <c r="AP45" i="1"/>
  <c r="AM45" i="1"/>
  <c r="AL45" i="1"/>
  <c r="AK45" i="1"/>
  <c r="AG45" i="1"/>
  <c r="AF45" i="1"/>
  <c r="Z45" i="1"/>
  <c r="T45" i="1"/>
  <c r="V45" i="1" s="1"/>
  <c r="N45" i="1"/>
  <c r="O45" i="1" s="1"/>
  <c r="H45" i="1"/>
  <c r="I45" i="1" s="1"/>
  <c r="BW44" i="1"/>
  <c r="BT44" i="1"/>
  <c r="BV44" i="1" s="1"/>
  <c r="BQ44" i="1"/>
  <c r="BS44" i="1" s="1"/>
  <c r="AS44" i="1"/>
  <c r="AU44" i="1" s="1"/>
  <c r="AP44" i="1"/>
  <c r="AM44" i="1"/>
  <c r="AO44" i="1" s="1"/>
  <c r="AL44" i="1"/>
  <c r="AK44" i="1"/>
  <c r="AG44" i="1"/>
  <c r="AF44" i="1"/>
  <c r="Z44" i="1"/>
  <c r="AA44" i="1" s="1"/>
  <c r="T44" i="1"/>
  <c r="V44" i="1" s="1"/>
  <c r="N44" i="1"/>
  <c r="P44" i="1" s="1"/>
  <c r="H44" i="1"/>
  <c r="J44" i="1" s="1"/>
  <c r="BW43" i="1"/>
  <c r="BY43" i="1" s="1"/>
  <c r="BT43" i="1"/>
  <c r="BQ43" i="1"/>
  <c r="BR43" i="1" s="1"/>
  <c r="AS43" i="1"/>
  <c r="AT43" i="1" s="1"/>
  <c r="AP43" i="1"/>
  <c r="AM43" i="1"/>
  <c r="AO43" i="1" s="1"/>
  <c r="AL43" i="1"/>
  <c r="AK43" i="1"/>
  <c r="AG43" i="1"/>
  <c r="AF43" i="1"/>
  <c r="Z43" i="1"/>
  <c r="T43" i="1"/>
  <c r="N43" i="1"/>
  <c r="P43" i="1" s="1"/>
  <c r="H43" i="1"/>
  <c r="J43" i="1" s="1"/>
  <c r="BW42" i="1"/>
  <c r="BY42" i="1" s="1"/>
  <c r="BT42" i="1"/>
  <c r="BQ42" i="1"/>
  <c r="AS42" i="1"/>
  <c r="AU42" i="1" s="1"/>
  <c r="AP42" i="1"/>
  <c r="AM42" i="1"/>
  <c r="AL42" i="1"/>
  <c r="AK42" i="1"/>
  <c r="AG42" i="1"/>
  <c r="AF42" i="1"/>
  <c r="Z42" i="1"/>
  <c r="T42" i="1"/>
  <c r="V42" i="1" s="1"/>
  <c r="N42" i="1"/>
  <c r="H42" i="1"/>
  <c r="I42" i="1" s="1"/>
  <c r="BW41" i="1"/>
  <c r="BT41" i="1"/>
  <c r="BU41" i="1" s="1"/>
  <c r="BQ41" i="1"/>
  <c r="AS41" i="1"/>
  <c r="AT41" i="1" s="1"/>
  <c r="AP41" i="1"/>
  <c r="AM41" i="1"/>
  <c r="AO41" i="1" s="1"/>
  <c r="AL41" i="1"/>
  <c r="AK41" i="1"/>
  <c r="AG41" i="1"/>
  <c r="AF41" i="1"/>
  <c r="Z41" i="1"/>
  <c r="T41" i="1"/>
  <c r="U41" i="1" s="1"/>
  <c r="N41" i="1"/>
  <c r="H41" i="1"/>
  <c r="J41" i="1" s="1"/>
  <c r="BW40" i="1"/>
  <c r="BT40" i="1"/>
  <c r="BQ40" i="1"/>
  <c r="AS40" i="1"/>
  <c r="AP40" i="1"/>
  <c r="AM40" i="1"/>
  <c r="AN40" i="1" s="1"/>
  <c r="AL40" i="1"/>
  <c r="AK40" i="1"/>
  <c r="AG40" i="1"/>
  <c r="AF40" i="1"/>
  <c r="Z40" i="1"/>
  <c r="AB40" i="1" s="1"/>
  <c r="T40" i="1"/>
  <c r="N40" i="1"/>
  <c r="H40" i="1"/>
  <c r="I40" i="1" s="1"/>
  <c r="BW39" i="1"/>
  <c r="BT39" i="1"/>
  <c r="BQ39" i="1"/>
  <c r="BR39" i="1" s="1"/>
  <c r="AS39" i="1"/>
  <c r="AP39" i="1"/>
  <c r="AM39" i="1"/>
  <c r="AN39" i="1" s="1"/>
  <c r="AL39" i="1"/>
  <c r="AK39" i="1"/>
  <c r="AG39" i="1"/>
  <c r="AF39" i="1"/>
  <c r="Z39" i="1"/>
  <c r="T39" i="1"/>
  <c r="N39" i="1"/>
  <c r="O39" i="1" s="1"/>
  <c r="H39" i="1"/>
  <c r="J39" i="1" s="1"/>
  <c r="BW38" i="1"/>
  <c r="BT38" i="1"/>
  <c r="BU38" i="1" s="1"/>
  <c r="BQ38" i="1"/>
  <c r="BS38" i="1" s="1"/>
  <c r="AS38" i="1"/>
  <c r="AU38" i="1" s="1"/>
  <c r="AP38" i="1"/>
  <c r="AM38" i="1"/>
  <c r="AL38" i="1"/>
  <c r="AK38" i="1"/>
  <c r="AG38" i="1"/>
  <c r="AF38" i="1"/>
  <c r="Z38" i="1"/>
  <c r="T38" i="1"/>
  <c r="V38" i="1" s="1"/>
  <c r="N38" i="1"/>
  <c r="P38" i="1" s="1"/>
  <c r="H38" i="1"/>
  <c r="BW37" i="1"/>
  <c r="BY37" i="1" s="1"/>
  <c r="BT37" i="1"/>
  <c r="BQ37" i="1"/>
  <c r="BR37" i="1" s="1"/>
  <c r="AS37" i="1"/>
  <c r="AP37" i="1"/>
  <c r="AQ37" i="1" s="1"/>
  <c r="AM37" i="1"/>
  <c r="AL37" i="1"/>
  <c r="AK37" i="1"/>
  <c r="AG37" i="1"/>
  <c r="AF37" i="1"/>
  <c r="Z37" i="1"/>
  <c r="AB37" i="1" s="1"/>
  <c r="T37" i="1"/>
  <c r="N37" i="1"/>
  <c r="P37" i="1" s="1"/>
  <c r="H37" i="1"/>
  <c r="J37" i="1" s="1"/>
  <c r="BW36" i="1"/>
  <c r="BT36" i="1"/>
  <c r="BQ36" i="1"/>
  <c r="BS36" i="1" s="1"/>
  <c r="AS36" i="1"/>
  <c r="AP36" i="1"/>
  <c r="AR36" i="1" s="1"/>
  <c r="AM36" i="1"/>
  <c r="AL36" i="1"/>
  <c r="AK36" i="1"/>
  <c r="AG36" i="1"/>
  <c r="AF36" i="1"/>
  <c r="Z36" i="1"/>
  <c r="AA36" i="1" s="1"/>
  <c r="T36" i="1"/>
  <c r="V36" i="1" s="1"/>
  <c r="N36" i="1"/>
  <c r="P36" i="1" s="1"/>
  <c r="H36" i="1"/>
  <c r="BW35" i="1"/>
  <c r="BT35" i="1"/>
  <c r="BQ35" i="1"/>
  <c r="AS35" i="1"/>
  <c r="AP35" i="1"/>
  <c r="AR35" i="1" s="1"/>
  <c r="AM35" i="1"/>
  <c r="AL35" i="1"/>
  <c r="AK35" i="1"/>
  <c r="AG35" i="1"/>
  <c r="AF35" i="1"/>
  <c r="Z35" i="1"/>
  <c r="AB35" i="1" s="1"/>
  <c r="T35" i="1"/>
  <c r="N35" i="1"/>
  <c r="P35" i="1" s="1"/>
  <c r="H35" i="1"/>
  <c r="J35" i="1" s="1"/>
  <c r="BW34" i="1"/>
  <c r="BT34" i="1"/>
  <c r="BQ34" i="1"/>
  <c r="BS34" i="1" s="1"/>
  <c r="AS34" i="1"/>
  <c r="AP34" i="1"/>
  <c r="AM34" i="1"/>
  <c r="AL34" i="1"/>
  <c r="AK34" i="1"/>
  <c r="AG34" i="1"/>
  <c r="AF34" i="1"/>
  <c r="Z34" i="1"/>
  <c r="T34" i="1"/>
  <c r="V34" i="1" s="1"/>
  <c r="N34" i="1"/>
  <c r="H34" i="1"/>
  <c r="BW33" i="1"/>
  <c r="BT33" i="1"/>
  <c r="BQ33" i="1"/>
  <c r="AS33" i="1"/>
  <c r="AP33" i="1"/>
  <c r="AR33" i="1" s="1"/>
  <c r="AM33" i="1"/>
  <c r="AL33" i="1"/>
  <c r="AK33" i="1"/>
  <c r="AG33" i="1"/>
  <c r="AF33" i="1"/>
  <c r="Z33" i="1"/>
  <c r="AB33" i="1" s="1"/>
  <c r="T33" i="1"/>
  <c r="N33" i="1"/>
  <c r="P33" i="1" s="1"/>
  <c r="H33" i="1"/>
  <c r="J33" i="1" s="1"/>
  <c r="BW32" i="1"/>
  <c r="BT32" i="1"/>
  <c r="BU32" i="1" s="1"/>
  <c r="BQ32" i="1"/>
  <c r="BS32" i="1" s="1"/>
  <c r="AS32" i="1"/>
  <c r="AP32" i="1"/>
  <c r="AM32" i="1"/>
  <c r="AL32" i="1"/>
  <c r="AK32" i="1"/>
  <c r="AG32" i="1"/>
  <c r="AF32" i="1"/>
  <c r="Z32" i="1"/>
  <c r="T32" i="1"/>
  <c r="N32" i="1"/>
  <c r="P32" i="1" s="1"/>
  <c r="H32" i="1"/>
  <c r="BW31" i="1"/>
  <c r="BY31" i="1" s="1"/>
  <c r="BT31" i="1"/>
  <c r="BQ31" i="1"/>
  <c r="BR31" i="1" s="1"/>
  <c r="AS31" i="1"/>
  <c r="AP31" i="1"/>
  <c r="AR31" i="1" s="1"/>
  <c r="AM31" i="1"/>
  <c r="AO31" i="1" s="1"/>
  <c r="AL31" i="1"/>
  <c r="AK31" i="1"/>
  <c r="AG31" i="1"/>
  <c r="AF31" i="1"/>
  <c r="Z31" i="1"/>
  <c r="T31" i="1"/>
  <c r="N31" i="1"/>
  <c r="H31" i="1"/>
  <c r="J31" i="1" s="1"/>
  <c r="BW30" i="1"/>
  <c r="BT30" i="1"/>
  <c r="BU30" i="1" s="1"/>
  <c r="BQ30" i="1"/>
  <c r="BS30" i="1" s="1"/>
  <c r="AS30" i="1"/>
  <c r="AP30" i="1"/>
  <c r="AM30" i="1"/>
  <c r="AL30" i="1"/>
  <c r="AK30" i="1"/>
  <c r="AG30" i="1"/>
  <c r="AF30" i="1"/>
  <c r="Z30" i="1"/>
  <c r="T30" i="1"/>
  <c r="V30" i="1" s="1"/>
  <c r="N30" i="1"/>
  <c r="H30" i="1"/>
  <c r="BW29" i="1"/>
  <c r="BY29" i="1" s="1"/>
  <c r="BT29" i="1"/>
  <c r="BQ29" i="1"/>
  <c r="BS29" i="1" s="1"/>
  <c r="AS29" i="1"/>
  <c r="AP29" i="1"/>
  <c r="AR29" i="1" s="1"/>
  <c r="AM29" i="1"/>
  <c r="AL29" i="1"/>
  <c r="AK29" i="1"/>
  <c r="AG29" i="1"/>
  <c r="AF29" i="1"/>
  <c r="Z29" i="1"/>
  <c r="T29" i="1"/>
  <c r="N29" i="1"/>
  <c r="P29" i="1" s="1"/>
  <c r="H29" i="1"/>
  <c r="BW28" i="1"/>
  <c r="BY28" i="1" s="1"/>
  <c r="BT28" i="1"/>
  <c r="BV28" i="1" s="1"/>
  <c r="BQ28" i="1"/>
  <c r="BS28" i="1" s="1"/>
  <c r="AS28" i="1"/>
  <c r="AT28" i="1" s="1"/>
  <c r="AP28" i="1"/>
  <c r="AM28" i="1"/>
  <c r="AN28" i="1" s="1"/>
  <c r="AL28" i="1"/>
  <c r="AK28" i="1"/>
  <c r="AG28" i="1"/>
  <c r="AF28" i="1"/>
  <c r="Z28" i="1"/>
  <c r="T28" i="1"/>
  <c r="N28" i="1"/>
  <c r="P28" i="1" s="1"/>
  <c r="H28" i="1"/>
  <c r="BW27" i="1"/>
  <c r="BT27" i="1"/>
  <c r="BU27" i="1" s="1"/>
  <c r="BQ27" i="1"/>
  <c r="BS27" i="1" s="1"/>
  <c r="AS27" i="1"/>
  <c r="AP27" i="1"/>
  <c r="AM27" i="1"/>
  <c r="AO27" i="1" s="1"/>
  <c r="AL27" i="1"/>
  <c r="AK27" i="1"/>
  <c r="AG27" i="1"/>
  <c r="AF27" i="1"/>
  <c r="Z27" i="1"/>
  <c r="T27" i="1"/>
  <c r="V27" i="1" s="1"/>
  <c r="N27" i="1"/>
  <c r="H27" i="1"/>
  <c r="J27" i="1" s="1"/>
  <c r="BW26" i="1"/>
  <c r="BT26" i="1"/>
  <c r="BV26" i="1" s="1"/>
  <c r="BQ26" i="1"/>
  <c r="AS26" i="1"/>
  <c r="AU26" i="1" s="1"/>
  <c r="AP26" i="1"/>
  <c r="AQ26" i="1" s="1"/>
  <c r="AM26" i="1"/>
  <c r="AO26" i="1" s="1"/>
  <c r="AL26" i="1"/>
  <c r="AK26" i="1"/>
  <c r="AG26" i="1"/>
  <c r="AF26" i="1"/>
  <c r="Z26" i="1"/>
  <c r="T26" i="1"/>
  <c r="V26" i="1" s="1"/>
  <c r="N26" i="1"/>
  <c r="O26" i="1" s="1"/>
  <c r="H26" i="1"/>
  <c r="BW25" i="1"/>
  <c r="BX25" i="1" s="1"/>
  <c r="BT25" i="1"/>
  <c r="BV25" i="1" s="1"/>
  <c r="BQ25" i="1"/>
  <c r="AS25" i="1"/>
  <c r="AP25" i="1"/>
  <c r="AM25" i="1"/>
  <c r="AO25" i="1" s="1"/>
  <c r="AL25" i="1"/>
  <c r="AK25" i="1"/>
  <c r="AG25" i="1"/>
  <c r="AF25" i="1"/>
  <c r="Z25" i="1"/>
  <c r="T25" i="1"/>
  <c r="U25" i="1" s="1"/>
  <c r="N25" i="1"/>
  <c r="H25" i="1"/>
  <c r="J25" i="1" s="1"/>
  <c r="BW23" i="1"/>
  <c r="BT23" i="1"/>
  <c r="BV23" i="1" s="1"/>
  <c r="BQ23" i="1"/>
  <c r="BR23" i="1" s="1"/>
  <c r="AS23" i="1"/>
  <c r="AU23" i="1" s="1"/>
  <c r="AP23" i="1"/>
  <c r="AQ23" i="1" s="1"/>
  <c r="AM23" i="1"/>
  <c r="AO23" i="1" s="1"/>
  <c r="AL23" i="1"/>
  <c r="AK23" i="1"/>
  <c r="AG23" i="1"/>
  <c r="AF23" i="1"/>
  <c r="Z23" i="1"/>
  <c r="T23" i="1"/>
  <c r="V23" i="1" s="1"/>
  <c r="N23" i="1"/>
  <c r="O23" i="1" s="1"/>
  <c r="H23" i="1"/>
  <c r="BW22" i="1"/>
  <c r="BX22" i="1" s="1"/>
  <c r="BT22" i="1"/>
  <c r="BV22" i="1" s="1"/>
  <c r="BQ22" i="1"/>
  <c r="AS22" i="1"/>
  <c r="AP22" i="1"/>
  <c r="AM22" i="1"/>
  <c r="AO22" i="1" s="1"/>
  <c r="AL22" i="1"/>
  <c r="AK22" i="1"/>
  <c r="AG22" i="1"/>
  <c r="AF22" i="1"/>
  <c r="Z22" i="1"/>
  <c r="T22" i="1"/>
  <c r="V22" i="1" s="1"/>
  <c r="N22" i="1"/>
  <c r="H22" i="1"/>
  <c r="J22" i="1" s="1"/>
  <c r="BW21" i="1"/>
  <c r="BT21" i="1"/>
  <c r="BV21" i="1" s="1"/>
  <c r="BQ21" i="1"/>
  <c r="BR21" i="1" s="1"/>
  <c r="AS21" i="1"/>
  <c r="AU21" i="1" s="1"/>
  <c r="AP21" i="1"/>
  <c r="AQ21" i="1" s="1"/>
  <c r="AM21" i="1"/>
  <c r="AO21" i="1" s="1"/>
  <c r="AL21" i="1"/>
  <c r="AK21" i="1"/>
  <c r="AG21" i="1"/>
  <c r="AF21" i="1"/>
  <c r="Z21" i="1"/>
  <c r="T21" i="1"/>
  <c r="V21" i="1" s="1"/>
  <c r="N21" i="1"/>
  <c r="O21" i="1" s="1"/>
  <c r="H21" i="1"/>
  <c r="BW20" i="1"/>
  <c r="BX20" i="1" s="1"/>
  <c r="BT20" i="1"/>
  <c r="BV20" i="1" s="1"/>
  <c r="BQ20" i="1"/>
  <c r="AS20" i="1"/>
  <c r="AP20" i="1"/>
  <c r="AM20" i="1"/>
  <c r="AO20" i="1" s="1"/>
  <c r="AL20" i="1"/>
  <c r="AK20" i="1"/>
  <c r="AG20" i="1"/>
  <c r="AF20" i="1"/>
  <c r="Z20" i="1"/>
  <c r="T20" i="1"/>
  <c r="V20" i="1" s="1"/>
  <c r="N20" i="1"/>
  <c r="H20" i="1"/>
  <c r="J20" i="1" s="1"/>
  <c r="BW19" i="1"/>
  <c r="BT19" i="1"/>
  <c r="BV19" i="1" s="1"/>
  <c r="BQ19" i="1"/>
  <c r="BR19" i="1" s="1"/>
  <c r="AS19" i="1"/>
  <c r="AU19" i="1" s="1"/>
  <c r="AP19" i="1"/>
  <c r="AQ19" i="1" s="1"/>
  <c r="AM19" i="1"/>
  <c r="AL19" i="1"/>
  <c r="AK19" i="1"/>
  <c r="AG19" i="1"/>
  <c r="AF19" i="1"/>
  <c r="Z19" i="1"/>
  <c r="T19" i="1"/>
  <c r="V19" i="1" s="1"/>
  <c r="N19" i="1"/>
  <c r="H19" i="1"/>
  <c r="BW18" i="1"/>
  <c r="BT18" i="1"/>
  <c r="BV18" i="1" s="1"/>
  <c r="BQ18" i="1"/>
  <c r="AS18" i="1"/>
  <c r="AP18" i="1"/>
  <c r="AM18" i="1"/>
  <c r="AO18" i="1" s="1"/>
  <c r="AL18" i="1"/>
  <c r="AK18" i="1"/>
  <c r="AG18" i="1"/>
  <c r="AF18" i="1"/>
  <c r="Z18" i="1"/>
  <c r="T18" i="1"/>
  <c r="V18" i="1" s="1"/>
  <c r="N18" i="1"/>
  <c r="H18" i="1"/>
  <c r="J18" i="1" s="1"/>
  <c r="BW17" i="1"/>
  <c r="BT17" i="1"/>
  <c r="BV17" i="1" s="1"/>
  <c r="BQ17" i="1"/>
  <c r="AS17" i="1"/>
  <c r="AP17" i="1"/>
  <c r="AQ17" i="1" s="1"/>
  <c r="AM17" i="1"/>
  <c r="AO17" i="1" s="1"/>
  <c r="AL17" i="1"/>
  <c r="AK17" i="1"/>
  <c r="AG17" i="1"/>
  <c r="AF17" i="1"/>
  <c r="Z17" i="1"/>
  <c r="AB17" i="1" s="1"/>
  <c r="T17" i="1"/>
  <c r="N17" i="1"/>
  <c r="O17" i="1" s="1"/>
  <c r="H17" i="1"/>
  <c r="BW16" i="1"/>
  <c r="BX16" i="1" s="1"/>
  <c r="BT16" i="1"/>
  <c r="BV16" i="1" s="1"/>
  <c r="BQ16" i="1"/>
  <c r="BS16" i="1" s="1"/>
  <c r="AS16" i="1"/>
  <c r="AU16" i="1" s="1"/>
  <c r="AP16" i="1"/>
  <c r="AM16" i="1"/>
  <c r="AL16" i="1"/>
  <c r="AK16" i="1"/>
  <c r="AG16" i="1"/>
  <c r="AF16" i="1"/>
  <c r="Z16" i="1"/>
  <c r="AA16" i="1" s="1"/>
  <c r="T16" i="1"/>
  <c r="V16" i="1" s="1"/>
  <c r="N16" i="1"/>
  <c r="P16" i="1" s="1"/>
  <c r="H16" i="1"/>
  <c r="BW15" i="1"/>
  <c r="BT15" i="1"/>
  <c r="BV15" i="1" s="1"/>
  <c r="BQ15" i="1"/>
  <c r="AS15" i="1"/>
  <c r="AP15" i="1"/>
  <c r="AR15" i="1" s="1"/>
  <c r="AM15" i="1"/>
  <c r="AL15" i="1"/>
  <c r="AK15" i="1"/>
  <c r="AG15" i="1"/>
  <c r="AF15" i="1"/>
  <c r="Z15" i="1"/>
  <c r="AA15" i="1" s="1"/>
  <c r="T15" i="1"/>
  <c r="N15" i="1"/>
  <c r="P15" i="1" s="1"/>
  <c r="H15" i="1"/>
  <c r="BW14" i="1"/>
  <c r="BY14" i="1" s="1"/>
  <c r="BT14" i="1"/>
  <c r="BV14" i="1" s="1"/>
  <c r="BQ14" i="1"/>
  <c r="BR14" i="1" s="1"/>
  <c r="AS14" i="1"/>
  <c r="AU14" i="1" s="1"/>
  <c r="AP14" i="1"/>
  <c r="AM14" i="1"/>
  <c r="AO14" i="1" s="1"/>
  <c r="AL14" i="1"/>
  <c r="AK14" i="1"/>
  <c r="AG14" i="1"/>
  <c r="AF14" i="1"/>
  <c r="Z14" i="1"/>
  <c r="AB14" i="1" s="1"/>
  <c r="T14" i="1"/>
  <c r="V14" i="1" s="1"/>
  <c r="N14" i="1"/>
  <c r="O14" i="1" s="1"/>
  <c r="H14" i="1"/>
  <c r="J14" i="1" s="1"/>
  <c r="BW13" i="1"/>
  <c r="BX13" i="1" s="1"/>
  <c r="BT13" i="1"/>
  <c r="BQ13" i="1"/>
  <c r="BS13" i="1" s="1"/>
  <c r="AS13" i="1"/>
  <c r="AU13" i="1" s="1"/>
  <c r="AP13" i="1"/>
  <c r="AR13" i="1" s="1"/>
  <c r="AM13" i="1"/>
  <c r="AO13" i="1" s="1"/>
  <c r="AL13" i="1"/>
  <c r="AK13" i="1"/>
  <c r="AG13" i="1"/>
  <c r="AF13" i="1"/>
  <c r="Z13" i="1"/>
  <c r="AA13" i="1" s="1"/>
  <c r="T13" i="1"/>
  <c r="V13" i="1" s="1"/>
  <c r="N13" i="1"/>
  <c r="P13" i="1" s="1"/>
  <c r="H13" i="1"/>
  <c r="I13" i="1" s="1"/>
  <c r="BW12" i="1"/>
  <c r="BY12" i="1" s="1"/>
  <c r="BT12" i="1"/>
  <c r="BQ12" i="1"/>
  <c r="BR12" i="1" s="1"/>
  <c r="AS12" i="1"/>
  <c r="AP12" i="1"/>
  <c r="AM12" i="1"/>
  <c r="AL12" i="1"/>
  <c r="AK12" i="1"/>
  <c r="AG12" i="1"/>
  <c r="AF12" i="1"/>
  <c r="Z12" i="1"/>
  <c r="AB12" i="1" s="1"/>
  <c r="T12" i="1"/>
  <c r="N12" i="1"/>
  <c r="O12" i="1" s="1"/>
  <c r="H12" i="1"/>
  <c r="BW11" i="1"/>
  <c r="BT11" i="1"/>
  <c r="BQ11" i="1"/>
  <c r="BS11" i="1" s="1"/>
  <c r="AS11" i="1"/>
  <c r="AU11" i="1" s="1"/>
  <c r="AP11" i="1"/>
  <c r="AR11" i="1" s="1"/>
  <c r="AM11" i="1"/>
  <c r="AO11" i="1" s="1"/>
  <c r="AL11" i="1"/>
  <c r="AK11" i="1"/>
  <c r="AG11" i="1"/>
  <c r="AF11" i="1"/>
  <c r="Z11" i="1"/>
  <c r="T11" i="1"/>
  <c r="V11" i="1" s="1"/>
  <c r="N11" i="1"/>
  <c r="P11" i="1" s="1"/>
  <c r="H11" i="1"/>
  <c r="I11" i="1" s="1"/>
  <c r="BW10" i="1"/>
  <c r="BT10" i="1"/>
  <c r="BV10" i="1" s="1"/>
  <c r="BQ10" i="1"/>
  <c r="BR10" i="1" s="1"/>
  <c r="AS10" i="1"/>
  <c r="AU10" i="1" s="1"/>
  <c r="AP10" i="1"/>
  <c r="AQ10" i="1" s="1"/>
  <c r="AM10" i="1"/>
  <c r="AO10" i="1" s="1"/>
  <c r="AL10" i="1"/>
  <c r="AK10" i="1"/>
  <c r="AG10" i="1"/>
  <c r="AF10" i="1"/>
  <c r="Z10" i="1"/>
  <c r="AB10" i="1" s="1"/>
  <c r="T10" i="1"/>
  <c r="V10" i="1" s="1"/>
  <c r="N10" i="1"/>
  <c r="O10" i="1" s="1"/>
  <c r="H10" i="1"/>
  <c r="J10" i="1" s="1"/>
  <c r="BW9" i="1"/>
  <c r="BX9" i="1" s="1"/>
  <c r="BT9" i="1"/>
  <c r="BV9" i="1" s="1"/>
  <c r="BQ9" i="1"/>
  <c r="AS9" i="1"/>
  <c r="AU9" i="1" s="1"/>
  <c r="AP9" i="1"/>
  <c r="AR9" i="1" s="1"/>
  <c r="AM9" i="1"/>
  <c r="AO9" i="1" s="1"/>
  <c r="AL9" i="1"/>
  <c r="AK9" i="1"/>
  <c r="AG9" i="1"/>
  <c r="AF9" i="1"/>
  <c r="Z9" i="1"/>
  <c r="AA9" i="1" s="1"/>
  <c r="T9" i="1"/>
  <c r="V9" i="1" s="1"/>
  <c r="N9" i="1"/>
  <c r="P9" i="1" s="1"/>
  <c r="H9" i="1"/>
  <c r="J9" i="1" s="1"/>
  <c r="BW8" i="1"/>
  <c r="BY8" i="1" s="1"/>
  <c r="BT8" i="1"/>
  <c r="BV8" i="1" s="1"/>
  <c r="BQ8" i="1"/>
  <c r="AS8" i="1"/>
  <c r="AT8" i="1" s="1"/>
  <c r="AP8" i="1"/>
  <c r="AM8" i="1"/>
  <c r="AO8" i="1" s="1"/>
  <c r="AL8" i="1"/>
  <c r="AK8" i="1"/>
  <c r="AG8" i="1"/>
  <c r="AF8" i="1"/>
  <c r="Z8" i="1"/>
  <c r="AB8" i="1" s="1"/>
  <c r="T8" i="1"/>
  <c r="V8" i="1" s="1"/>
  <c r="N8" i="1"/>
  <c r="H8" i="1"/>
  <c r="J8" i="1" s="1"/>
  <c r="BW7" i="1"/>
  <c r="BT7" i="1"/>
  <c r="BQ7" i="1"/>
  <c r="AR7" i="1"/>
  <c r="AM7" i="1"/>
  <c r="AL7" i="1"/>
  <c r="AK7" i="1"/>
  <c r="AA7" i="1"/>
  <c r="N7" i="1"/>
  <c r="P7" i="1" s="1"/>
  <c r="BN5" i="1"/>
  <c r="BK5" i="1"/>
  <c r="B5" i="1"/>
  <c r="BN4" i="1"/>
  <c r="BK4" i="1"/>
  <c r="BR9" i="1" l="1"/>
  <c r="BS9" i="1"/>
  <c r="BX55" i="1"/>
  <c r="BW6" i="1"/>
  <c r="BX7" i="1"/>
  <c r="BW3" i="1"/>
  <c r="AL5" i="1"/>
  <c r="AF5" i="1"/>
  <c r="AF6" i="1"/>
  <c r="AG6" i="1"/>
  <c r="AF3" i="1"/>
  <c r="AF4" i="1"/>
  <c r="I44" i="1"/>
  <c r="BQ3" i="1"/>
  <c r="BV50" i="1"/>
  <c r="BU60" i="1"/>
  <c r="BV60" i="1"/>
  <c r="BT3" i="1"/>
  <c r="BS21" i="1"/>
  <c r="BR55" i="1"/>
  <c r="BQ6" i="1"/>
  <c r="BT6" i="1"/>
  <c r="AL6" i="1"/>
  <c r="AL4" i="1"/>
  <c r="AL3" i="1"/>
  <c r="AG5" i="1"/>
  <c r="AG4" i="1"/>
  <c r="AG3" i="1"/>
  <c r="AK6" i="1"/>
  <c r="AK5" i="1"/>
  <c r="AK4" i="1"/>
  <c r="AK3" i="1"/>
  <c r="BX28" i="1"/>
  <c r="U60" i="1"/>
  <c r="U34" i="1"/>
  <c r="BY9" i="1"/>
  <c r="BR27" i="1"/>
  <c r="U44" i="1"/>
  <c r="AN51" i="1"/>
  <c r="P52" i="1"/>
  <c r="BU61" i="1"/>
  <c r="BX43" i="1"/>
  <c r="BR16" i="1"/>
  <c r="V25" i="1"/>
  <c r="BV30" i="1"/>
  <c r="BS58" i="1"/>
  <c r="O16" i="1"/>
  <c r="U30" i="1"/>
  <c r="O37" i="1"/>
  <c r="I9" i="1"/>
  <c r="BY16" i="1"/>
  <c r="BX37" i="1"/>
  <c r="BS19" i="1"/>
  <c r="BS23" i="1"/>
  <c r="BS31" i="1"/>
  <c r="BY55" i="1"/>
  <c r="BY65" i="1"/>
  <c r="BS12" i="1"/>
  <c r="BX51" i="1"/>
  <c r="BU20" i="1"/>
  <c r="BY22" i="1"/>
  <c r="BY25" i="1"/>
  <c r="BV32" i="1"/>
  <c r="BY61" i="1"/>
  <c r="BY7" i="1"/>
  <c r="BU8" i="1"/>
  <c r="BY20" i="1"/>
  <c r="BE6" i="1"/>
  <c r="BG6" i="1" s="1"/>
  <c r="AR21" i="1"/>
  <c r="AR23" i="1"/>
  <c r="AN11" i="1"/>
  <c r="AO49" i="1"/>
  <c r="AN63" i="1"/>
  <c r="AB36" i="1"/>
  <c r="AB9" i="1"/>
  <c r="AB7" i="1"/>
  <c r="AA35" i="1"/>
  <c r="U8" i="1"/>
  <c r="U57" i="1"/>
  <c r="U27" i="1"/>
  <c r="U42" i="1"/>
  <c r="U51" i="1"/>
  <c r="BU15" i="1"/>
  <c r="O36" i="1"/>
  <c r="U53" i="1"/>
  <c r="U18" i="1"/>
  <c r="U61" i="1"/>
  <c r="BR62" i="1"/>
  <c r="U63" i="1"/>
  <c r="AB65" i="1"/>
  <c r="BV66" i="1"/>
  <c r="BS14" i="1"/>
  <c r="AB16" i="1"/>
  <c r="U20" i="1"/>
  <c r="O35" i="1"/>
  <c r="BR38" i="1"/>
  <c r="O43" i="1"/>
  <c r="AB47" i="1"/>
  <c r="U50" i="1"/>
  <c r="BV52" i="1"/>
  <c r="AT61" i="1"/>
  <c r="V66" i="1"/>
  <c r="BQ5" i="1"/>
  <c r="BR32" i="1"/>
  <c r="BR34" i="1"/>
  <c r="BV38" i="1"/>
  <c r="AA40" i="1"/>
  <c r="U45" i="1"/>
  <c r="BU49" i="1"/>
  <c r="AA55" i="1"/>
  <c r="AU66" i="1"/>
  <c r="U48" i="1"/>
  <c r="AN66" i="1"/>
  <c r="AN13" i="1"/>
  <c r="J45" i="1"/>
  <c r="J11" i="1"/>
  <c r="I39" i="1"/>
  <c r="J63" i="1"/>
  <c r="J13" i="1"/>
  <c r="I64" i="1"/>
  <c r="AQ33" i="1"/>
  <c r="I37" i="1"/>
  <c r="AO59" i="1"/>
  <c r="AN60" i="1"/>
  <c r="AR64" i="1"/>
  <c r="AO61" i="1"/>
  <c r="AO39" i="1"/>
  <c r="AN41" i="1"/>
  <c r="AN48" i="1"/>
  <c r="I60" i="1"/>
  <c r="AN8" i="1"/>
  <c r="I61" i="1"/>
  <c r="AO67" i="1"/>
  <c r="J40" i="1"/>
  <c r="J57" i="1"/>
  <c r="BE4" i="1"/>
  <c r="BG4" i="1" s="1"/>
  <c r="AT38" i="1"/>
  <c r="AQ46" i="1"/>
  <c r="AT52" i="1"/>
  <c r="AT59" i="1"/>
  <c r="AT11" i="1"/>
  <c r="AT13" i="1"/>
  <c r="AR19" i="1"/>
  <c r="AR26" i="1"/>
  <c r="AQ31" i="1"/>
  <c r="AQ36" i="1"/>
  <c r="AT49" i="1"/>
  <c r="AR50" i="1"/>
  <c r="AT58" i="1"/>
  <c r="AU8" i="1"/>
  <c r="AR17" i="1"/>
  <c r="AN42" i="1"/>
  <c r="AO42" i="1"/>
  <c r="BH3" i="1"/>
  <c r="BJ3" i="1" s="1"/>
  <c r="Z5" i="1"/>
  <c r="AB5" i="1" s="1"/>
  <c r="I8" i="1"/>
  <c r="I10" i="1"/>
  <c r="U10" i="1"/>
  <c r="AN10" i="1"/>
  <c r="AT10" i="1"/>
  <c r="BU10" i="1"/>
  <c r="P12" i="1"/>
  <c r="AQ12" i="1"/>
  <c r="AR12" i="1"/>
  <c r="P14" i="1"/>
  <c r="AQ14" i="1"/>
  <c r="AR14" i="1"/>
  <c r="AO19" i="1"/>
  <c r="AN19" i="1"/>
  <c r="BU28" i="1"/>
  <c r="P31" i="1"/>
  <c r="O31" i="1"/>
  <c r="AB32" i="1"/>
  <c r="AA32" i="1"/>
  <c r="AR34" i="1"/>
  <c r="AQ34" i="1"/>
  <c r="AR38" i="1"/>
  <c r="AQ38" i="1"/>
  <c r="AQ39" i="1"/>
  <c r="AR39" i="1"/>
  <c r="AR43" i="1"/>
  <c r="AQ43" i="1"/>
  <c r="AO45" i="1"/>
  <c r="AN45" i="1"/>
  <c r="P46" i="1"/>
  <c r="O46" i="1"/>
  <c r="AR48" i="1"/>
  <c r="BS48" i="1"/>
  <c r="BR48" i="1"/>
  <c r="I51" i="1"/>
  <c r="V54" i="1"/>
  <c r="AU54" i="1"/>
  <c r="AT54" i="1"/>
  <c r="BS55" i="1"/>
  <c r="AB61" i="1"/>
  <c r="AA61" i="1"/>
  <c r="AN62" i="1"/>
  <c r="BY63" i="1"/>
  <c r="BX63" i="1"/>
  <c r="BU65" i="1"/>
  <c r="AQ66" i="1"/>
  <c r="BV34" i="1"/>
  <c r="BU34" i="1"/>
  <c r="BS64" i="1"/>
  <c r="BR64" i="1"/>
  <c r="I67" i="1"/>
  <c r="J67" i="1"/>
  <c r="T5" i="1"/>
  <c r="U5" i="1" s="1"/>
  <c r="BR17" i="1"/>
  <c r="BS17" i="1"/>
  <c r="O19" i="1"/>
  <c r="P19" i="1"/>
  <c r="BR26" i="1"/>
  <c r="BS26" i="1"/>
  <c r="AA33" i="1"/>
  <c r="BV36" i="1"/>
  <c r="BU36" i="1"/>
  <c r="BS37" i="1"/>
  <c r="U38" i="1"/>
  <c r="BS39" i="1"/>
  <c r="BY40" i="1"/>
  <c r="BX40" i="1"/>
  <c r="U43" i="1"/>
  <c r="V43" i="1"/>
  <c r="BX47" i="1"/>
  <c r="I50" i="1"/>
  <c r="BR50" i="1"/>
  <c r="AQ52" i="1"/>
  <c r="BU54" i="1"/>
  <c r="BY57" i="1"/>
  <c r="V58" i="1"/>
  <c r="U58" i="1"/>
  <c r="AB59" i="1"/>
  <c r="AA59" i="1"/>
  <c r="V62" i="1"/>
  <c r="U62" i="1"/>
  <c r="AU63" i="1"/>
  <c r="AT63" i="1"/>
  <c r="P64" i="1"/>
  <c r="O64" i="1"/>
  <c r="V65" i="1"/>
  <c r="U65" i="1"/>
  <c r="P30" i="1"/>
  <c r="O30" i="1"/>
  <c r="P34" i="1"/>
  <c r="O34" i="1"/>
  <c r="AO58" i="1"/>
  <c r="AN58" i="1"/>
  <c r="Z3" i="1"/>
  <c r="AA3" i="1" s="1"/>
  <c r="BH5" i="1"/>
  <c r="BJ5" i="1" s="1"/>
  <c r="AP6" i="1"/>
  <c r="AR6" i="1" s="1"/>
  <c r="Z6" i="1"/>
  <c r="AB6" i="1" s="1"/>
  <c r="P10" i="1"/>
  <c r="AR10" i="1"/>
  <c r="BS10" i="1"/>
  <c r="U11" i="1"/>
  <c r="BV11" i="1"/>
  <c r="BU11" i="1"/>
  <c r="U13" i="1"/>
  <c r="BV13" i="1"/>
  <c r="BU13" i="1"/>
  <c r="AB15" i="1"/>
  <c r="U16" i="1"/>
  <c r="AR16" i="1"/>
  <c r="AQ16" i="1"/>
  <c r="BX18" i="1"/>
  <c r="BY18" i="1"/>
  <c r="U22" i="1"/>
  <c r="AB28" i="1"/>
  <c r="AA28" i="1"/>
  <c r="AU30" i="1"/>
  <c r="AT30" i="1"/>
  <c r="O33" i="1"/>
  <c r="AB34" i="1"/>
  <c r="AA34" i="1"/>
  <c r="AA37" i="1"/>
  <c r="AT42" i="1"/>
  <c r="BV42" i="1"/>
  <c r="BU42" i="1"/>
  <c r="AU43" i="1"/>
  <c r="BS43" i="1"/>
  <c r="AT44" i="1"/>
  <c r="BV48" i="1"/>
  <c r="J49" i="1"/>
  <c r="AA49" i="1"/>
  <c r="BX49" i="1"/>
  <c r="BY49" i="1"/>
  <c r="AB53" i="1"/>
  <c r="P54" i="1"/>
  <c r="O54" i="1"/>
  <c r="I59" i="1"/>
  <c r="J59" i="1"/>
  <c r="P60" i="1"/>
  <c r="O60" i="1"/>
  <c r="U67" i="1"/>
  <c r="O32" i="1"/>
  <c r="P39" i="1"/>
  <c r="AO40" i="1"/>
  <c r="I41" i="1"/>
  <c r="AU41" i="1"/>
  <c r="AO55" i="1"/>
  <c r="BS60" i="1"/>
  <c r="I62" i="1"/>
  <c r="AR62" i="1"/>
  <c r="BV62" i="1"/>
  <c r="AO57" i="1"/>
  <c r="AN57" i="1"/>
  <c r="BU9" i="1"/>
  <c r="BU14" i="1"/>
  <c r="AO15" i="1"/>
  <c r="AN15" i="1"/>
  <c r="BY15" i="1"/>
  <c r="BX15" i="1"/>
  <c r="J17" i="1"/>
  <c r="I17" i="1"/>
  <c r="AU18" i="1"/>
  <c r="AT18" i="1"/>
  <c r="P21" i="1"/>
  <c r="AN21" i="1"/>
  <c r="BU22" i="1"/>
  <c r="AA25" i="1"/>
  <c r="AB25" i="1"/>
  <c r="J26" i="1"/>
  <c r="I26" i="1"/>
  <c r="AU27" i="1"/>
  <c r="AT27" i="1"/>
  <c r="O29" i="1"/>
  <c r="AN31" i="1"/>
  <c r="AO33" i="1"/>
  <c r="AN33" i="1"/>
  <c r="I35" i="1"/>
  <c r="BS35" i="1"/>
  <c r="BR35" i="1"/>
  <c r="AU36" i="1"/>
  <c r="AT36" i="1"/>
  <c r="AR37" i="1"/>
  <c r="O38" i="1"/>
  <c r="AA38" i="1"/>
  <c r="AB38" i="1"/>
  <c r="BV40" i="1"/>
  <c r="BU40" i="1"/>
  <c r="BV46" i="1"/>
  <c r="BU46" i="1"/>
  <c r="J52" i="1"/>
  <c r="I52" i="1"/>
  <c r="V12" i="1"/>
  <c r="U12" i="1"/>
  <c r="AO29" i="1"/>
  <c r="AN29" i="1"/>
  <c r="AT9" i="1"/>
  <c r="BX11" i="1"/>
  <c r="BY11" i="1"/>
  <c r="AO12" i="1"/>
  <c r="AN12" i="1"/>
  <c r="BV12" i="1"/>
  <c r="BU12" i="1"/>
  <c r="AN14" i="1"/>
  <c r="AT14" i="1"/>
  <c r="V15" i="1"/>
  <c r="U15" i="1"/>
  <c r="BR15" i="1"/>
  <c r="BS15" i="1"/>
  <c r="BU16" i="1"/>
  <c r="AA18" i="1"/>
  <c r="AB18" i="1"/>
  <c r="J19" i="1"/>
  <c r="I19" i="1"/>
  <c r="AU20" i="1"/>
  <c r="AT20" i="1"/>
  <c r="P23" i="1"/>
  <c r="AN23" i="1"/>
  <c r="BU25" i="1"/>
  <c r="AA27" i="1"/>
  <c r="AB27" i="1"/>
  <c r="AQ29" i="1"/>
  <c r="I31" i="1"/>
  <c r="V32" i="1"/>
  <c r="U32" i="1"/>
  <c r="I33" i="1"/>
  <c r="BS33" i="1"/>
  <c r="BR33" i="1"/>
  <c r="AU34" i="1"/>
  <c r="AT34" i="1"/>
  <c r="AQ35" i="1"/>
  <c r="U36" i="1"/>
  <c r="BR36" i="1"/>
  <c r="BY36" i="1"/>
  <c r="BX36" i="1"/>
  <c r="AB39" i="1"/>
  <c r="AA39" i="1"/>
  <c r="AU40" i="1"/>
  <c r="AT40" i="1"/>
  <c r="V41" i="1"/>
  <c r="AR41" i="1"/>
  <c r="AQ41" i="1"/>
  <c r="BV41" i="1"/>
  <c r="J42" i="1"/>
  <c r="AB42" i="1"/>
  <c r="AA42" i="1"/>
  <c r="BV57" i="1"/>
  <c r="BU57" i="1"/>
  <c r="AU60" i="1"/>
  <c r="AT60" i="1"/>
  <c r="BY10" i="1"/>
  <c r="BW4" i="1"/>
  <c r="AA11" i="1"/>
  <c r="AB11" i="1"/>
  <c r="J15" i="1"/>
  <c r="I15" i="1"/>
  <c r="AA22" i="1"/>
  <c r="AB22" i="1"/>
  <c r="J23" i="1"/>
  <c r="I23" i="1"/>
  <c r="AU25" i="1"/>
  <c r="AT25" i="1"/>
  <c r="AB30" i="1"/>
  <c r="AA30" i="1"/>
  <c r="BY30" i="1"/>
  <c r="BX30" i="1"/>
  <c r="BY32" i="1"/>
  <c r="BX32" i="1"/>
  <c r="BY33" i="1"/>
  <c r="BX33" i="1"/>
  <c r="AO35" i="1"/>
  <c r="AN35" i="1"/>
  <c r="BY39" i="1"/>
  <c r="BX39" i="1"/>
  <c r="P41" i="1"/>
  <c r="O41" i="1"/>
  <c r="BS41" i="1"/>
  <c r="BR41" i="1"/>
  <c r="BX44" i="1"/>
  <c r="BY44" i="1"/>
  <c r="J47" i="1"/>
  <c r="I47" i="1"/>
  <c r="BV47" i="1"/>
  <c r="BU47" i="1"/>
  <c r="O57" i="1"/>
  <c r="P57" i="1"/>
  <c r="U64" i="1"/>
  <c r="V64" i="1"/>
  <c r="P66" i="1"/>
  <c r="O66" i="1"/>
  <c r="AU7" i="1"/>
  <c r="AT7" i="1"/>
  <c r="BS7" i="1"/>
  <c r="BR8" i="1"/>
  <c r="BS8" i="1"/>
  <c r="J12" i="1"/>
  <c r="I12" i="1"/>
  <c r="AU12" i="1"/>
  <c r="AT12" i="1"/>
  <c r="BT4" i="1"/>
  <c r="BV7" i="1"/>
  <c r="BU7" i="1"/>
  <c r="AQ8" i="1"/>
  <c r="AR8" i="1"/>
  <c r="H3" i="1"/>
  <c r="I3" i="1" s="1"/>
  <c r="AM6" i="1"/>
  <c r="AN6" i="1" s="1"/>
  <c r="AO7" i="1"/>
  <c r="AN7" i="1"/>
  <c r="O8" i="1"/>
  <c r="P8" i="1"/>
  <c r="U9" i="1"/>
  <c r="AN9" i="1"/>
  <c r="AB13" i="1"/>
  <c r="BY13" i="1"/>
  <c r="I14" i="1"/>
  <c r="U14" i="1"/>
  <c r="AU15" i="1"/>
  <c r="AT15" i="1"/>
  <c r="AT16" i="1"/>
  <c r="P17" i="1"/>
  <c r="AN17" i="1"/>
  <c r="BU18" i="1"/>
  <c r="AA20" i="1"/>
  <c r="AB20" i="1"/>
  <c r="J21" i="1"/>
  <c r="I21" i="1"/>
  <c r="AU22" i="1"/>
  <c r="AT22" i="1"/>
  <c r="P26" i="1"/>
  <c r="AN26" i="1"/>
  <c r="AU28" i="1"/>
  <c r="J29" i="1"/>
  <c r="I29" i="1"/>
  <c r="BR29" i="1"/>
  <c r="AU32" i="1"/>
  <c r="AT32" i="1"/>
  <c r="BT5" i="1"/>
  <c r="BY34" i="1"/>
  <c r="BX34" i="1"/>
  <c r="BY35" i="1"/>
  <c r="BX35" i="1"/>
  <c r="AO37" i="1"/>
  <c r="AN37" i="1"/>
  <c r="BX38" i="1"/>
  <c r="BY38" i="1"/>
  <c r="V40" i="1"/>
  <c r="U40" i="1"/>
  <c r="AR44" i="1"/>
  <c r="AQ44" i="1"/>
  <c r="AB45" i="1"/>
  <c r="AA45" i="1"/>
  <c r="BX45" i="1"/>
  <c r="BY45" i="1"/>
  <c r="J53" i="1"/>
  <c r="I53" i="1"/>
  <c r="V55" i="1"/>
  <c r="U55" i="1"/>
  <c r="BS54" i="1"/>
  <c r="BR54" i="1"/>
  <c r="AR58" i="1"/>
  <c r="AQ58" i="1"/>
  <c r="BV58" i="1"/>
  <c r="BU58" i="1"/>
  <c r="BV63" i="1"/>
  <c r="BU63" i="1"/>
  <c r="I65" i="1"/>
  <c r="J65" i="1"/>
  <c r="AU50" i="1"/>
  <c r="AT50" i="1"/>
  <c r="V52" i="1"/>
  <c r="U52" i="1"/>
  <c r="AU53" i="1"/>
  <c r="AT53" i="1"/>
  <c r="J54" i="1"/>
  <c r="I54" i="1"/>
  <c r="T3" i="1"/>
  <c r="U3" i="1" s="1"/>
  <c r="AP4" i="1"/>
  <c r="AQ4" i="1" s="1"/>
  <c r="Z4" i="1"/>
  <c r="AA4" i="1" s="1"/>
  <c r="T6" i="1"/>
  <c r="V6" i="1" s="1"/>
  <c r="BX42" i="1"/>
  <c r="I43" i="1"/>
  <c r="AN43" i="1"/>
  <c r="AB44" i="1"/>
  <c r="BU44" i="1"/>
  <c r="U46" i="1"/>
  <c r="AT46" i="1"/>
  <c r="P48" i="1"/>
  <c r="O48" i="1"/>
  <c r="AU48" i="1"/>
  <c r="AT48" i="1"/>
  <c r="AN50" i="1"/>
  <c r="AT51" i="1"/>
  <c r="BR52" i="1"/>
  <c r="BX53" i="1"/>
  <c r="AQ54" i="1"/>
  <c r="J55" i="1"/>
  <c r="I55" i="1"/>
  <c r="O58" i="1"/>
  <c r="P62" i="1"/>
  <c r="O62" i="1"/>
  <c r="AU62" i="1"/>
  <c r="AT62" i="1"/>
  <c r="AB63" i="1"/>
  <c r="AA63" i="1"/>
  <c r="BU64" i="1"/>
  <c r="BV64" i="1"/>
  <c r="AT65" i="1"/>
  <c r="AA67" i="1"/>
  <c r="BX67" i="1"/>
  <c r="AO47" i="1"/>
  <c r="AN47" i="1"/>
  <c r="P50" i="1"/>
  <c r="O50" i="1"/>
  <c r="AB51" i="1"/>
  <c r="AA51" i="1"/>
  <c r="T4" i="1"/>
  <c r="U4" i="1" s="1"/>
  <c r="H5" i="1"/>
  <c r="J5" i="1" s="1"/>
  <c r="BE5" i="1"/>
  <c r="BG5" i="1" s="1"/>
  <c r="BS46" i="1"/>
  <c r="BR46" i="1"/>
  <c r="BV51" i="1"/>
  <c r="BU51" i="1"/>
  <c r="AO52" i="1"/>
  <c r="AN52" i="1"/>
  <c r="AO53" i="1"/>
  <c r="AN53" i="1"/>
  <c r="AB57" i="1"/>
  <c r="AA57" i="1"/>
  <c r="BY59" i="1"/>
  <c r="BX59" i="1"/>
  <c r="AR60" i="1"/>
  <c r="AQ60" i="1"/>
  <c r="AN64" i="1"/>
  <c r="AT64" i="1"/>
  <c r="AU64" i="1"/>
  <c r="AN65" i="1"/>
  <c r="AO65" i="1"/>
  <c r="BR66" i="1"/>
  <c r="U49" i="1"/>
  <c r="BU53" i="1"/>
  <c r="AN54" i="1"/>
  <c r="AT55" i="1"/>
  <c r="I66" i="1"/>
  <c r="AT67" i="1"/>
  <c r="BU67" i="1"/>
  <c r="BE3" i="1"/>
  <c r="AO16" i="1"/>
  <c r="AN16" i="1"/>
  <c r="BS22" i="1"/>
  <c r="BR22" i="1"/>
  <c r="AU33" i="1"/>
  <c r="AT33" i="1"/>
  <c r="V47" i="1"/>
  <c r="U47" i="1"/>
  <c r="AR59" i="1"/>
  <c r="AQ59" i="1"/>
  <c r="P61" i="1"/>
  <c r="O61" i="1"/>
  <c r="BY62" i="1"/>
  <c r="BX62" i="1"/>
  <c r="AB66" i="1"/>
  <c r="AA66" i="1"/>
  <c r="BY66" i="1"/>
  <c r="BX66" i="1"/>
  <c r="AP3" i="1"/>
  <c r="H4" i="1"/>
  <c r="BH4" i="1"/>
  <c r="AP5" i="1"/>
  <c r="BZ5" i="1"/>
  <c r="BH6" i="1"/>
  <c r="O7" i="1"/>
  <c r="AQ7" i="1"/>
  <c r="BR7" i="1"/>
  <c r="AA8" i="1"/>
  <c r="BX8" i="1"/>
  <c r="O9" i="1"/>
  <c r="AQ9" i="1"/>
  <c r="AA10" i="1"/>
  <c r="BX10" i="1"/>
  <c r="O11" i="1"/>
  <c r="AQ11" i="1"/>
  <c r="BR11" i="1"/>
  <c r="AA12" i="1"/>
  <c r="BX12" i="1"/>
  <c r="O13" i="1"/>
  <c r="AQ13" i="1"/>
  <c r="BR13" i="1"/>
  <c r="AA14" i="1"/>
  <c r="BX14" i="1"/>
  <c r="O15" i="1"/>
  <c r="AQ15" i="1"/>
  <c r="V17" i="1"/>
  <c r="U17" i="1"/>
  <c r="AU17" i="1"/>
  <c r="AT17" i="1"/>
  <c r="AR18" i="1"/>
  <c r="AQ18" i="1"/>
  <c r="AR20" i="1"/>
  <c r="AQ20" i="1"/>
  <c r="AR22" i="1"/>
  <c r="AQ22" i="1"/>
  <c r="AR25" i="1"/>
  <c r="AQ25" i="1"/>
  <c r="AR27" i="1"/>
  <c r="AQ27" i="1"/>
  <c r="I28" i="1"/>
  <c r="J28" i="1"/>
  <c r="AB29" i="1"/>
  <c r="AA29" i="1"/>
  <c r="AR32" i="1"/>
  <c r="AQ32" i="1"/>
  <c r="J16" i="1"/>
  <c r="I16" i="1"/>
  <c r="BS18" i="1"/>
  <c r="BR18" i="1"/>
  <c r="AB21" i="1"/>
  <c r="AA21" i="1"/>
  <c r="BS25" i="1"/>
  <c r="BR25" i="1"/>
  <c r="AB26" i="1"/>
  <c r="AA26" i="1"/>
  <c r="AR28" i="1"/>
  <c r="AQ28" i="1"/>
  <c r="AB31" i="1"/>
  <c r="AA31" i="1"/>
  <c r="AU35" i="1"/>
  <c r="AT35" i="1"/>
  <c r="P49" i="1"/>
  <c r="O49" i="1"/>
  <c r="BY50" i="1"/>
  <c r="BX50" i="1"/>
  <c r="AQ55" i="1"/>
  <c r="AR55" i="1"/>
  <c r="AR67" i="1"/>
  <c r="AQ67" i="1"/>
  <c r="BS67" i="1"/>
  <c r="BR67" i="1"/>
  <c r="BQ4" i="1"/>
  <c r="BW5" i="1"/>
  <c r="BY17" i="1"/>
  <c r="BX17" i="1"/>
  <c r="P18" i="1"/>
  <c r="O18" i="1"/>
  <c r="BY19" i="1"/>
  <c r="BX19" i="1"/>
  <c r="P20" i="1"/>
  <c r="O20" i="1"/>
  <c r="BY21" i="1"/>
  <c r="BX21" i="1"/>
  <c r="P22" i="1"/>
  <c r="O22" i="1"/>
  <c r="BY23" i="1"/>
  <c r="BX23" i="1"/>
  <c r="P25" i="1"/>
  <c r="O25" i="1"/>
  <c r="BY26" i="1"/>
  <c r="BX26" i="1"/>
  <c r="P27" i="1"/>
  <c r="O27" i="1"/>
  <c r="AR30" i="1"/>
  <c r="AQ30" i="1"/>
  <c r="AB19" i="1"/>
  <c r="AA19" i="1"/>
  <c r="BS20" i="1"/>
  <c r="BR20" i="1"/>
  <c r="AB23" i="1"/>
  <c r="AA23" i="1"/>
  <c r="AU29" i="1"/>
  <c r="AT29" i="1"/>
  <c r="J38" i="1"/>
  <c r="I38" i="1"/>
  <c r="AO38" i="1"/>
  <c r="AN38" i="1"/>
  <c r="AU45" i="1"/>
  <c r="AT45" i="1"/>
  <c r="BS53" i="1"/>
  <c r="BR53" i="1"/>
  <c r="AB54" i="1"/>
  <c r="AA54" i="1"/>
  <c r="P67" i="1"/>
  <c r="O67" i="1"/>
  <c r="BZ4" i="1"/>
  <c r="AA17" i="1"/>
  <c r="BY27" i="1"/>
  <c r="BX27" i="1"/>
  <c r="V28" i="1"/>
  <c r="U28" i="1"/>
  <c r="AU31" i="1"/>
  <c r="AT31" i="1"/>
  <c r="BV29" i="1"/>
  <c r="BU29" i="1"/>
  <c r="BV31" i="1"/>
  <c r="BU31" i="1"/>
  <c r="BV33" i="1"/>
  <c r="BU33" i="1"/>
  <c r="BV35" i="1"/>
  <c r="BU35" i="1"/>
  <c r="V39" i="1"/>
  <c r="U39" i="1"/>
  <c r="AU39" i="1"/>
  <c r="AT39" i="1"/>
  <c r="BV39" i="1"/>
  <c r="BU39" i="1"/>
  <c r="P40" i="1"/>
  <c r="O40" i="1"/>
  <c r="AR40" i="1"/>
  <c r="AQ40" i="1"/>
  <c r="BS40" i="1"/>
  <c r="BR40" i="1"/>
  <c r="AB43" i="1"/>
  <c r="AA43" i="1"/>
  <c r="AB46" i="1"/>
  <c r="AA46" i="1"/>
  <c r="BU17" i="1"/>
  <c r="I18" i="1"/>
  <c r="AN18" i="1"/>
  <c r="U19" i="1"/>
  <c r="AT19" i="1"/>
  <c r="BU19" i="1"/>
  <c r="I20" i="1"/>
  <c r="AN20" i="1"/>
  <c r="U21" i="1"/>
  <c r="AT21" i="1"/>
  <c r="BU21" i="1"/>
  <c r="I22" i="1"/>
  <c r="AN22" i="1"/>
  <c r="U23" i="1"/>
  <c r="AT23" i="1"/>
  <c r="BU23" i="1"/>
  <c r="I25" i="1"/>
  <c r="AN25" i="1"/>
  <c r="U26" i="1"/>
  <c r="AT26" i="1"/>
  <c r="BU26" i="1"/>
  <c r="I27" i="1"/>
  <c r="AN27" i="1"/>
  <c r="BR28" i="1"/>
  <c r="J30" i="1"/>
  <c r="I30" i="1"/>
  <c r="BR30" i="1"/>
  <c r="J32" i="1"/>
  <c r="I32" i="1"/>
  <c r="J34" i="1"/>
  <c r="I34" i="1"/>
  <c r="J36" i="1"/>
  <c r="I36" i="1"/>
  <c r="BV43" i="1"/>
  <c r="BU43" i="1"/>
  <c r="J46" i="1"/>
  <c r="I46" i="1"/>
  <c r="BV27" i="1"/>
  <c r="O28" i="1"/>
  <c r="AO28" i="1"/>
  <c r="V29" i="1"/>
  <c r="U29" i="1"/>
  <c r="BX29" i="1"/>
  <c r="AO30" i="1"/>
  <c r="AN30" i="1"/>
  <c r="V31" i="1"/>
  <c r="U31" i="1"/>
  <c r="BX31" i="1"/>
  <c r="AO32" i="1"/>
  <c r="AN32" i="1"/>
  <c r="V33" i="1"/>
  <c r="U33" i="1"/>
  <c r="AO34" i="1"/>
  <c r="AN34" i="1"/>
  <c r="V35" i="1"/>
  <c r="U35" i="1"/>
  <c r="AO36" i="1"/>
  <c r="AN36" i="1"/>
  <c r="V37" i="1"/>
  <c r="U37" i="1"/>
  <c r="AU37" i="1"/>
  <c r="AT37" i="1"/>
  <c r="BV37" i="1"/>
  <c r="BU37" i="1"/>
  <c r="AB41" i="1"/>
  <c r="AA41" i="1"/>
  <c r="BY41" i="1"/>
  <c r="BX41" i="1"/>
  <c r="P42" i="1"/>
  <c r="O42" i="1"/>
  <c r="AR42" i="1"/>
  <c r="AQ42" i="1"/>
  <c r="BS42" i="1"/>
  <c r="BR42" i="1"/>
  <c r="BS45" i="1"/>
  <c r="BR45" i="1"/>
  <c r="AR47" i="1"/>
  <c r="AQ47" i="1"/>
  <c r="BS47" i="1"/>
  <c r="BR47" i="1"/>
  <c r="AB48" i="1"/>
  <c r="AA48" i="1"/>
  <c r="AR49" i="1"/>
  <c r="AQ49" i="1"/>
  <c r="P51" i="1"/>
  <c r="O51" i="1"/>
  <c r="BY52" i="1"/>
  <c r="BX52" i="1"/>
  <c r="BV55" i="1"/>
  <c r="BU55" i="1"/>
  <c r="AB58" i="1"/>
  <c r="AA58" i="1"/>
  <c r="V59" i="1"/>
  <c r="U59" i="1"/>
  <c r="O44" i="1"/>
  <c r="AN44" i="1"/>
  <c r="BR44" i="1"/>
  <c r="P45" i="1"/>
  <c r="BU45" i="1"/>
  <c r="AN46" i="1"/>
  <c r="BY46" i="1"/>
  <c r="BX46" i="1"/>
  <c r="AT47" i="1"/>
  <c r="I48" i="1"/>
  <c r="BS49" i="1"/>
  <c r="BR49" i="1"/>
  <c r="AB50" i="1"/>
  <c r="AA50" i="1"/>
  <c r="AR51" i="1"/>
  <c r="AQ51" i="1"/>
  <c r="P53" i="1"/>
  <c r="O53" i="1"/>
  <c r="BY54" i="1"/>
  <c r="BX54" i="1"/>
  <c r="BS57" i="1"/>
  <c r="BR57" i="1"/>
  <c r="J58" i="1"/>
  <c r="I58" i="1"/>
  <c r="AR45" i="1"/>
  <c r="AQ45" i="1"/>
  <c r="P47" i="1"/>
  <c r="O47" i="1"/>
  <c r="BY48" i="1"/>
  <c r="BX48" i="1"/>
  <c r="BS51" i="1"/>
  <c r="BR51" i="1"/>
  <c r="AB52" i="1"/>
  <c r="AA52" i="1"/>
  <c r="AR53" i="1"/>
  <c r="AQ53" i="1"/>
  <c r="P55" i="1"/>
  <c r="O55" i="1"/>
  <c r="AU57" i="1"/>
  <c r="AT57" i="1"/>
  <c r="BS59" i="1"/>
  <c r="BR59" i="1"/>
  <c r="AB60" i="1"/>
  <c r="AA60" i="1"/>
  <c r="AR61" i="1"/>
  <c r="AQ61" i="1"/>
  <c r="P63" i="1"/>
  <c r="O63" i="1"/>
  <c r="BY58" i="1"/>
  <c r="BX58" i="1"/>
  <c r="BS61" i="1"/>
  <c r="BR61" i="1"/>
  <c r="AB62" i="1"/>
  <c r="AA62" i="1"/>
  <c r="AR63" i="1"/>
  <c r="AQ63" i="1"/>
  <c r="AB64" i="1"/>
  <c r="AA64" i="1"/>
  <c r="BY64" i="1"/>
  <c r="BX64" i="1"/>
  <c r="P65" i="1"/>
  <c r="O65" i="1"/>
  <c r="AR65" i="1"/>
  <c r="AQ65" i="1"/>
  <c r="BS65" i="1"/>
  <c r="BR65" i="1"/>
  <c r="AR57" i="1"/>
  <c r="AQ57" i="1"/>
  <c r="P59" i="1"/>
  <c r="O59" i="1"/>
  <c r="BY60" i="1"/>
  <c r="BX60" i="1"/>
  <c r="BS63" i="1"/>
  <c r="BR63" i="1"/>
  <c r="BX6" i="1" l="1"/>
  <c r="BX3" i="1"/>
  <c r="BS5" i="1"/>
  <c r="BY5" i="1"/>
  <c r="BY3" i="1"/>
  <c r="BY4" i="1"/>
  <c r="BY6" i="1"/>
  <c r="BV5" i="1"/>
  <c r="BS6" i="1"/>
  <c r="BV6" i="1"/>
  <c r="BS3" i="1"/>
  <c r="BS4" i="1"/>
  <c r="BV3" i="1"/>
  <c r="BV4" i="1"/>
  <c r="BR3" i="1"/>
  <c r="BR6" i="1"/>
  <c r="BU6" i="1"/>
  <c r="BU3" i="1"/>
  <c r="J3" i="1"/>
  <c r="BF6" i="1"/>
  <c r="BF4" i="1"/>
  <c r="AR4" i="1"/>
  <c r="AB3" i="1"/>
  <c r="BI5" i="1"/>
  <c r="BF5" i="1"/>
  <c r="AA5" i="1"/>
  <c r="V4" i="1"/>
  <c r="I5" i="1"/>
  <c r="AQ6" i="1"/>
  <c r="BI3" i="1"/>
  <c r="V5" i="1"/>
  <c r="AO6" i="1"/>
  <c r="V3" i="1"/>
  <c r="AA6" i="1"/>
  <c r="U6" i="1"/>
  <c r="BX4" i="1"/>
  <c r="AB4" i="1"/>
  <c r="BU4" i="1"/>
  <c r="BR5" i="1"/>
  <c r="J6" i="1"/>
  <c r="I6" i="1"/>
  <c r="J4" i="1"/>
  <c r="I4" i="1"/>
  <c r="AR3" i="1"/>
  <c r="AQ3" i="1"/>
  <c r="CA5" i="1"/>
  <c r="BX5" i="1"/>
  <c r="BU5" i="1"/>
  <c r="BJ4" i="1"/>
  <c r="BI4" i="1"/>
  <c r="CA4" i="1"/>
  <c r="BR4" i="1"/>
  <c r="BG3" i="1"/>
  <c r="BF3" i="1"/>
  <c r="BJ6" i="1"/>
  <c r="BI6" i="1"/>
  <c r="AR5" i="1"/>
  <c r="AQ5" i="1"/>
</calcChain>
</file>

<file path=xl/sharedStrings.xml><?xml version="1.0" encoding="utf-8"?>
<sst xmlns="http://schemas.openxmlformats.org/spreadsheetml/2006/main" count="1687" uniqueCount="1016">
  <si>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</si>
  <si>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</si>
  <si>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</si>
  <si>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</si>
  <si>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</si>
  <si>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</si>
  <si>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</si>
  <si>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</si>
  <si>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</si>
  <si>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</si>
  <si>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</si>
  <si>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</si>
  <si>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</si>
  <si>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</si>
  <si>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</si>
  <si>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</si>
  <si>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</si>
  <si>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</si>
  <si>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</si>
  <si>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</si>
  <si>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</si>
  <si>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</si>
  <si>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</si>
  <si>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</si>
  <si>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</si>
  <si>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</si>
  <si>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</si>
  <si>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</si>
  <si>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</si>
  <si>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</si>
  <si>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</si>
  <si>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</si>
  <si>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</si>
  <si>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</si>
  <si>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</si>
  <si>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</si>
  <si>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</si>
  <si>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</si>
  <si>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</si>
  <si>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</si>
  <si>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</si>
  <si>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</si>
  <si>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</si>
  <si>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</si>
  <si>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</si>
  <si>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</si>
  <si>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</si>
  <si>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</si>
  <si>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</si>
  <si>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</si>
  <si>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</si>
  <si>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</si>
  <si>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</si>
  <si>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</si>
  <si>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</si>
  <si>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</si>
  <si>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</si>
  <si>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</si>
  <si>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</si>
  <si>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</si>
  <si>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</si>
  <si>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</si>
  <si>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</si>
  <si>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</si>
  <si>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</si>
  <si>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</si>
  <si>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</si>
  <si>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</si>
  <si>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</si>
  <si>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</si>
  <si>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</si>
  <si>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</si>
  <si>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</si>
  <si>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</si>
  <si>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</si>
  <si>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</si>
  <si>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</si>
  <si>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</si>
  <si>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</si>
  <si>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</si>
  <si>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</si>
  <si>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</si>
  <si>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</si>
  <si>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</si>
  <si>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</si>
  <si>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</si>
  <si>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</si>
  <si>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</si>
  <si>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Област</t>
  </si>
  <si>
    <t xml:space="preserve">Разходи за издръжка в хил. лв.
</t>
  </si>
  <si>
    <t>ОБЩО/СРЕДНО:</t>
  </si>
  <si>
    <t>Благоевград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</si>
  <si>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</si>
  <si>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</si>
  <si>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</si>
  <si>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Бургас</t>
  </si>
  <si>
    <t>МБАЛ  Карнобат  ЕООД</t>
  </si>
  <si>
    <t>МБАЛ Айтос  ЕООД</t>
  </si>
  <si>
    <t>МБАЛ Поморие  ЕООД</t>
  </si>
  <si>
    <t>МБАЛ Средец  ЕООД</t>
  </si>
  <si>
    <t>Варна</t>
  </si>
  <si>
    <t>МБАЛ  "Царица Йоанна" ЕООД Провадия</t>
  </si>
  <si>
    <t>МБАЛ  Девня ЕООД</t>
  </si>
  <si>
    <t>Велико Търново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</si>
  <si>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</si>
  <si>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</si>
  <si>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</si>
  <si>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Видин</t>
  </si>
  <si>
    <t>МБАЛ "Проф. д-р Г. Златарски" ЕООД Белоградчик</t>
  </si>
  <si>
    <t>Враца</t>
  </si>
  <si>
    <t xml:space="preserve">МБАЛ "Св. Иван Рилски" ЕООД Козлодуй </t>
  </si>
  <si>
    <t>МБАЛ Мездра ЕООД</t>
  </si>
  <si>
    <t>МБАЛ Бяла Слатина  ЕООД</t>
  </si>
  <si>
    <t>Габрово</t>
  </si>
  <si>
    <t>МБАЛ "Д-р Теодоси Витанов" ЕООД Трявна</t>
  </si>
  <si>
    <t>МБАЛ "Д-р Стойчо Христов" ЕООД Севлиево</t>
  </si>
  <si>
    <t>Добрич</t>
  </si>
  <si>
    <t xml:space="preserve">МБАЛ Каварна ЕООД </t>
  </si>
  <si>
    <t xml:space="preserve">МБАЛ Балчик ЕООД </t>
  </si>
  <si>
    <t>Кърджали</t>
  </si>
  <si>
    <t>МБАЛ Д-р С. Ростовцев ЕООД Момчилград</t>
  </si>
  <si>
    <t>МБАЛ  Живот+ ЕООД  Крумовград</t>
  </si>
  <si>
    <t>МБАЛ Ардино ЕООД</t>
  </si>
  <si>
    <t>Кюстендил</t>
  </si>
  <si>
    <t>МБАЛ "Св. Иван Рилски" ЕООД Дупница</t>
  </si>
  <si>
    <t>Ловеч</t>
  </si>
  <si>
    <t xml:space="preserve">МБАЛ Троян </t>
  </si>
  <si>
    <t xml:space="preserve">МБАЛ Тетевен </t>
  </si>
  <si>
    <t xml:space="preserve">МБАЛ Луковит </t>
  </si>
  <si>
    <t>Монтана</t>
  </si>
  <si>
    <t>МБАЛ ЕООД гр. Берковица</t>
  </si>
  <si>
    <t>МБАЛ "Св. Николай Чудотворец" ЕООД гр. Лом</t>
  </si>
  <si>
    <t>Пазарджик</t>
  </si>
  <si>
    <t>МБАЛ Велинград ЕООД</t>
  </si>
  <si>
    <t>Плевен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</si>
  <si>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</si>
  <si>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</si>
  <si>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</si>
  <si>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</si>
  <si>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</si>
  <si>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</si>
  <si>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Пловдив</t>
  </si>
  <si>
    <t>МБАЛ Първомай ЕООД гр. Първомай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</si>
  <si>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</si>
  <si>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</si>
  <si>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</si>
  <si>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</si>
  <si>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Раковски ЕООД гр. Раковски</t>
  </si>
  <si>
    <t>Разград</t>
  </si>
  <si>
    <t>МБАЛ   Кубрат ЕООД</t>
  </si>
  <si>
    <t>МБАЛ  Исперих ЕООД</t>
  </si>
  <si>
    <t>Русе</t>
  </si>
  <si>
    <t>МБАЛ "Д-р Юлия Вревска" ЕООД Бяла</t>
  </si>
  <si>
    <t>Силистра</t>
  </si>
  <si>
    <t>МБАЛ Дулово ЕООД</t>
  </si>
  <si>
    <t>МБАЛ Тутракан ЕООД</t>
  </si>
  <si>
    <t>Сливен</t>
  </si>
  <si>
    <t>МБАЛ "Св.Петка Българска- Нова Загора" ЕООД</t>
  </si>
  <si>
    <t>Смолян</t>
  </si>
  <si>
    <t>МБАЛ"Проф. д-р Асен Шопов"ЕООД Златоград</t>
  </si>
  <si>
    <t>МБАЛ"Проф. д-р Константин Чилов"ЕООД Мадан</t>
  </si>
  <si>
    <t xml:space="preserve">МБАЛ Девин ЕАД </t>
  </si>
  <si>
    <t>София град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</si>
  <si>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</si>
  <si>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</si>
  <si>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</si>
  <si>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</si>
  <si>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София област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</si>
  <si>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</si>
  <si>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</si>
  <si>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</si>
  <si>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</si>
  <si>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</si>
  <si>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</si>
  <si>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</si>
  <si>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Стара Загора</t>
  </si>
  <si>
    <t>МБАЛ Чирпан ЕООД</t>
  </si>
  <si>
    <t>МБАЛ "Д-р Христо Стамболски" ЕООД Казанлък</t>
  </si>
  <si>
    <t>МБАЛ "Д-р Д. Чакмаков"  ЕООД Раднево</t>
  </si>
  <si>
    <t>МБАЛ Гълъбово ЕАД</t>
  </si>
  <si>
    <t>Търговище</t>
  </si>
  <si>
    <t xml:space="preserve">МБАЛ Попово  ЕООД  </t>
  </si>
  <si>
    <t xml:space="preserve">МБАЛ Омуртаг ЕАД </t>
  </si>
  <si>
    <t>Хасково</t>
  </si>
  <si>
    <t>МБАЛ Харманли ЕООД</t>
  </si>
  <si>
    <t>МБАЛ "Св. Екатерина"  ЕООД Димитровград</t>
  </si>
  <si>
    <t>МБАЛ Свиленград ЕООД</t>
  </si>
  <si>
    <t>Шумен</t>
  </si>
  <si>
    <t>МБАЛ Велики Преслав ЕООД</t>
  </si>
  <si>
    <t>Ямбол</t>
  </si>
  <si>
    <t>МБАЛ "Св. Иван Рилски" ЕООД Елхово</t>
  </si>
  <si>
    <t>СБАЛО "Св.Мина"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</si>
  <si>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</si>
  <si>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</si>
  <si>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</si>
  <si>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</si>
  <si>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</si>
  <si>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</si>
  <si>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</si>
  <si>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</si>
  <si>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</si>
  <si>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</si>
  <si>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Първа САГБАЛ "Св. София" АД</t>
  </si>
  <si>
    <t>СБАЛОЗ ЕООД  София</t>
  </si>
  <si>
    <t>Втора САГБАЛ Шейново АД</t>
  </si>
  <si>
    <t>СБАЛПФЗ  Хасково  ЕООД</t>
  </si>
  <si>
    <t>СБАЛО Хасково  ЕООД</t>
  </si>
  <si>
    <t>СБАЛВБ Тополовград  ЕООД</t>
  </si>
  <si>
    <t>МБПЛ Стамболийски ЕООД</t>
  </si>
  <si>
    <t>МБПЛ Иван Раев Сопот ЕООД</t>
  </si>
  <si>
    <t>Перник</t>
  </si>
  <si>
    <t>СБПЛР ЕООД Перник</t>
  </si>
  <si>
    <t>СБПЛР  Кремиковци ЕООД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</si>
  <si>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</si>
  <si>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</si>
  <si>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</si>
  <si>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</si>
  <si>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</si>
  <si>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</si>
  <si>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</si>
  <si>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</si>
  <si>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</si>
  <si>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</si>
  <si>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</si>
  <si>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</si>
  <si>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</si>
  <si>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</si>
  <si>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</si>
  <si>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</si>
  <si>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"Проф.д-р Иван Темков"Бургас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</si>
  <si>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</si>
  <si>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</si>
  <si>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</si>
  <si>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</si>
  <si>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</si>
  <si>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</si>
  <si>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</si>
  <si>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</si>
  <si>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</si>
  <si>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>ЦПЗ-СОФИЯ ЕООД</t>
  </si>
  <si>
    <t>МБАЛ Лозенец ЕАД</t>
  </si>
  <si>
    <t>Q2 2020</t>
  </si>
  <si>
    <t>СБАЛПФЗ Стара Загора ЕООД</t>
  </si>
  <si>
    <t>МБАЛ "Св. Анна"- Варна АД</t>
  </si>
  <si>
    <t>Q3 2019</t>
  </si>
  <si>
    <t>Q3 2020</t>
  </si>
  <si>
    <t>Изменение Q3 2020 спрямо Q3 2019</t>
  </si>
  <si>
    <t>Изменение Q3 2020 спрямо Q2 2020</t>
  </si>
  <si>
    <t>Q 2 2020</t>
  </si>
  <si>
    <t>Лечебни заведения за болнична помощ 
с над 50% държавно участие в капитала
към 30.09.2020 г.</t>
  </si>
  <si>
    <t>Лечебни заведения за болнична помощ и Комплексни онкологични центрове с над 50% общинско участие в капитала
към 30.09.20 г.</t>
  </si>
  <si>
    <t>Медико-статистическа и финансова информация</t>
  </si>
  <si>
    <t>Вид лечебно заведение</t>
  </si>
  <si>
    <t>ІII тримесечие на 2019 година</t>
  </si>
  <si>
    <t>ІI тримесечие на 2020 година</t>
  </si>
  <si>
    <t>Изменение Q3 2020 спрямо
 Q3 2019</t>
  </si>
  <si>
    <t>Изменение Q3 2020 спрямо 
Q2 2020</t>
  </si>
  <si>
    <t>Брой клинични пътеки</t>
  </si>
  <si>
    <t>Общо изплатени средства от НЗОК за БМП 
в лева</t>
  </si>
  <si>
    <t>Разходи за медицински изделия, прилагани в БМП
в лева</t>
  </si>
  <si>
    <t>Разходи за лекарствени продукти, които НЗОК заплаща извън стойността на оказваните медицински услуги 
в лева</t>
  </si>
  <si>
    <t xml:space="preserve">ОБЩО           </t>
  </si>
  <si>
    <t>0103131003</t>
  </si>
  <si>
    <t>МЦ Надежда ООД</t>
  </si>
  <si>
    <t>МЦ</t>
  </si>
  <si>
    <t>0103131013</t>
  </si>
  <si>
    <t>МЦ Визио ЛМ ООД</t>
  </si>
  <si>
    <t>0103211001</t>
  </si>
  <si>
    <t xml:space="preserve">МБАЛ Благоевград АД   </t>
  </si>
  <si>
    <t>МБАЛ</t>
  </si>
  <si>
    <t>0103211015</t>
  </si>
  <si>
    <t>МБАЛ "Пулс" АД</t>
  </si>
  <si>
    <t>0103212016</t>
  </si>
  <si>
    <t>СБАЛО Св.Мина  ЕООД</t>
  </si>
  <si>
    <t>СБАЛ</t>
  </si>
  <si>
    <t>0103212017</t>
  </si>
  <si>
    <t>СБАЛПФЗ Бл-град ЕООД</t>
  </si>
  <si>
    <t>0111133001</t>
  </si>
  <si>
    <t>МДЦ Неврокоп ООД</t>
  </si>
  <si>
    <t>МДЦ</t>
  </si>
  <si>
    <t>0111211004</t>
  </si>
  <si>
    <t>МБАЛ Ив.Скендеров ЕООД</t>
  </si>
  <si>
    <t>0133232006</t>
  </si>
  <si>
    <t>СБР Марикостиново ЕООД</t>
  </si>
  <si>
    <t>СБР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</si>
  <si>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</si>
  <si>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</si>
  <si>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</si>
  <si>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</si>
  <si>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</si>
  <si>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</si>
  <si>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</si>
  <si>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</si>
  <si>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</si>
  <si>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</si>
  <si>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</si>
  <si>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</si>
  <si>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</si>
  <si>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</si>
  <si>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0204134004</t>
  </si>
  <si>
    <t>ВДКЦ-Бургас</t>
  </si>
  <si>
    <t>ДКЦ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</si>
  <si>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</si>
  <si>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</si>
  <si>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</si>
  <si>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</si>
  <si>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</si>
  <si>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</si>
  <si>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</si>
  <si>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</si>
  <si>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</si>
  <si>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</si>
  <si>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</si>
  <si>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</si>
  <si>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</si>
  <si>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</si>
  <si>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0204212028</t>
  </si>
  <si>
    <t>Аджибадем Сити Клиник СБАЛК Бургас   ООД</t>
  </si>
  <si>
    <t>0204232016</t>
  </si>
  <si>
    <t xml:space="preserve"> СБР - БМБ  ЕАД</t>
  </si>
  <si>
    <t>0204331011</t>
  </si>
  <si>
    <t>ЦПЗ проф.д-р Иван Темков - Бургас</t>
  </si>
  <si>
    <t>Диспансер</t>
  </si>
  <si>
    <t>0204334013</t>
  </si>
  <si>
    <t xml:space="preserve"> КОЦ - Бургас  ЕООД</t>
  </si>
  <si>
    <t>КОЦ</t>
  </si>
  <si>
    <t>0204391033</t>
  </si>
  <si>
    <t>ДЦ "ЕлМасри" ООД</t>
  </si>
  <si>
    <t>ДЦ</t>
  </si>
  <si>
    <t>0204391034</t>
  </si>
  <si>
    <t>НефроЛайф България-Специализирани центрове по хемодиализа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</si>
  <si>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</si>
  <si>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</si>
  <si>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</si>
  <si>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</si>
  <si>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</si>
  <si>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</si>
  <si>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</si>
  <si>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</si>
  <si>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</si>
  <si>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</si>
  <si>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</si>
  <si>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</si>
  <si>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</si>
  <si>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</si>
  <si>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</si>
  <si>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</si>
  <si>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</si>
  <si>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</si>
  <si>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0290221001</t>
  </si>
  <si>
    <t>МБПЛР Вита ЕООД клон Поморие</t>
  </si>
  <si>
    <t>МБПЛР</t>
  </si>
  <si>
    <t>0290232001</t>
  </si>
  <si>
    <t>"СБР- Вита" ЕООД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</si>
  <si>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</si>
  <si>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</si>
  <si>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</si>
  <si>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</si>
  <si>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</si>
  <si>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</si>
  <si>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</si>
  <si>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</si>
  <si>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</si>
  <si>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</si>
  <si>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</si>
  <si>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</si>
  <si>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</si>
  <si>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</si>
  <si>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</si>
  <si>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</si>
  <si>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</si>
  <si>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</si>
  <si>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</si>
  <si>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</si>
  <si>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</si>
  <si>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</si>
  <si>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</si>
  <si>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</si>
  <si>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</si>
  <si>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</si>
  <si>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</si>
  <si>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</si>
  <si>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</si>
  <si>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</si>
  <si>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</si>
  <si>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</si>
  <si>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</si>
  <si>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</si>
  <si>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</si>
  <si>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</si>
  <si>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</si>
  <si>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</si>
  <si>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</si>
  <si>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</si>
  <si>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БДПЛР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</si>
  <si>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</si>
  <si>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</si>
  <si>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</si>
  <si>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</si>
  <si>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</si>
  <si>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</si>
  <si>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</si>
  <si>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</si>
  <si>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</si>
  <si>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</si>
  <si>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</si>
  <si>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</si>
  <si>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</si>
  <si>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</si>
  <si>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</si>
  <si>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</si>
  <si>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</si>
  <si>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</si>
  <si>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</si>
  <si>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</si>
  <si>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</si>
  <si>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</si>
  <si>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</si>
  <si>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</si>
  <si>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</si>
  <si>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</si>
  <si>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</si>
  <si>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</si>
  <si>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</si>
  <si>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СБПЛР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</si>
  <si>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</si>
  <si>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</si>
  <si>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</si>
  <si>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</si>
  <si>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</si>
  <si>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</si>
  <si>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</si>
  <si>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</si>
  <si>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</si>
  <si>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</si>
  <si>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</si>
  <si>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</si>
  <si>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</si>
  <si>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</si>
  <si>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</si>
  <si>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</si>
  <si>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</si>
  <si>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0610211020</t>
  </si>
  <si>
    <t>МБАЛ Вива Медика   ООД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</si>
  <si>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</si>
  <si>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</si>
  <si>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</si>
  <si>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</si>
  <si>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</si>
  <si>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</si>
  <si>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</si>
  <si>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</si>
  <si>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</si>
  <si>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</si>
  <si>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</si>
  <si>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</si>
  <si>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</si>
  <si>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</si>
  <si>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</si>
  <si>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</si>
  <si>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</si>
  <si>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</si>
  <si>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</si>
  <si>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</si>
  <si>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</si>
  <si>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</si>
  <si>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</si>
  <si>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</si>
  <si>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</si>
  <si>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</si>
  <si>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</si>
  <si>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</si>
  <si>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</si>
  <si>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</si>
  <si>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</si>
  <si>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</si>
  <si>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</si>
  <si>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</si>
  <si>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</si>
  <si>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</si>
  <si>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</si>
  <si>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</si>
  <si>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</si>
  <si>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</si>
  <si>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</si>
  <si>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</si>
  <si>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</si>
  <si>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</si>
  <si>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</si>
  <si>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</si>
  <si>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</si>
  <si>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</si>
  <si>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</si>
  <si>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</si>
  <si>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</si>
  <si>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</si>
  <si>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</si>
  <si>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</si>
  <si>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</si>
  <si>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</si>
  <si>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</si>
  <si>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</si>
  <si>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</si>
  <si>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</si>
  <si>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</si>
  <si>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</si>
  <si>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</si>
  <si>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</si>
  <si>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</si>
  <si>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</si>
  <si>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</si>
  <si>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</si>
  <si>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</si>
  <si>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</si>
  <si>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</si>
  <si>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</si>
  <si>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</si>
  <si>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</si>
  <si>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</si>
  <si>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1202211002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</si>
  <si>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</si>
  <si>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</si>
  <si>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</si>
  <si>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</si>
  <si>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</si>
  <si>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</si>
  <si>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</si>
  <si>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</si>
  <si>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</si>
  <si>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</si>
  <si>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</si>
  <si>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</si>
  <si>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</si>
  <si>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</si>
  <si>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</si>
  <si>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</si>
  <si>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</si>
  <si>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</si>
  <si>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</si>
  <si>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</si>
  <si>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</si>
  <si>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</si>
  <si>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</si>
  <si>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</si>
  <si>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1319211005</t>
  </si>
  <si>
    <t>"МБАЛ-Ескулап" ООД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</si>
  <si>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</si>
  <si>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</si>
  <si>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</si>
  <si>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</si>
  <si>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</si>
  <si>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</si>
  <si>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</si>
  <si>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</si>
  <si>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</si>
  <si>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</si>
  <si>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</si>
  <si>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</si>
  <si>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</si>
  <si>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</si>
  <si>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</si>
  <si>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</si>
  <si>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</si>
  <si>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</si>
  <si>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</si>
  <si>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</si>
  <si>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</si>
  <si>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</si>
  <si>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</si>
  <si>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</si>
  <si>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</si>
  <si>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</si>
  <si>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</si>
  <si>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</si>
  <si>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</si>
  <si>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</si>
  <si>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</si>
  <si>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</si>
  <si>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</si>
  <si>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</si>
  <si>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</si>
  <si>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</si>
  <si>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</si>
  <si>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</si>
  <si>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</si>
  <si>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</si>
  <si>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</si>
  <si>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</si>
  <si>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</si>
  <si>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</si>
  <si>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</si>
  <si>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</si>
  <si>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</si>
  <si>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</si>
  <si>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</si>
  <si>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</si>
  <si>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</si>
  <si>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</si>
  <si>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</si>
  <si>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</si>
  <si>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</si>
  <si>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</si>
  <si>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</si>
  <si>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</si>
  <si>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</si>
  <si>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</si>
  <si>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</si>
  <si>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</si>
  <si>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</si>
  <si>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</si>
  <si>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</si>
  <si>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</si>
  <si>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</si>
  <si>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</si>
  <si>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</si>
  <si>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</si>
  <si>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</si>
  <si>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</si>
  <si>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</si>
  <si>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</si>
  <si>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</si>
  <si>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</si>
  <si>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</si>
  <si>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</si>
  <si>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</si>
  <si>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</si>
  <si>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</si>
  <si>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</si>
  <si>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</si>
  <si>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</si>
  <si>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</si>
  <si>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</si>
  <si>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</si>
  <si>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</si>
  <si>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</si>
  <si>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</si>
  <si>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</si>
  <si>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</si>
  <si>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</si>
  <si>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</si>
  <si>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</si>
  <si>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</si>
  <si>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</si>
  <si>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</si>
  <si>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</si>
  <si>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</si>
  <si>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</si>
  <si>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</si>
  <si>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</si>
  <si>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</si>
  <si>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</si>
  <si>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</si>
  <si>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</si>
  <si>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</si>
  <si>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</si>
  <si>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</si>
  <si>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</si>
  <si>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</si>
  <si>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</si>
  <si>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</si>
  <si>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</si>
  <si>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</si>
  <si>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</si>
  <si>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</si>
  <si>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</si>
  <si>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</si>
  <si>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</si>
  <si>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</si>
  <si>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</si>
  <si>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</si>
  <si>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</si>
  <si>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</si>
  <si>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</si>
  <si>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</si>
  <si>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</si>
  <si>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</si>
  <si>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</si>
  <si>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</si>
  <si>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</si>
  <si>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</si>
  <si>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</si>
  <si>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</si>
  <si>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</si>
  <si>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</si>
  <si>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</si>
  <si>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</si>
  <si>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</si>
  <si>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</si>
  <si>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</si>
  <si>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</si>
  <si>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</si>
  <si>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</si>
  <si>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</si>
  <si>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</si>
  <si>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</si>
  <si>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</si>
  <si>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</si>
  <si>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</si>
  <si>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</si>
  <si>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</si>
  <si>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</si>
  <si>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</si>
  <si>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</si>
  <si>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</si>
  <si>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</si>
  <si>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</si>
  <si>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</si>
  <si>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</si>
  <si>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</si>
  <si>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</si>
  <si>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</si>
  <si>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</si>
  <si>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</si>
  <si>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</si>
  <si>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</si>
  <si>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</si>
  <si>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</si>
  <si>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</si>
  <si>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1910211003</t>
  </si>
  <si>
    <t>1931211001</t>
  </si>
  <si>
    <t>МБАЛ Силистра АД</t>
  </si>
  <si>
    <t>1934211002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</si>
  <si>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</si>
  <si>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</si>
  <si>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</si>
  <si>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</si>
  <si>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</si>
  <si>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</si>
  <si>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</si>
  <si>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</si>
  <si>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</si>
  <si>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</si>
  <si>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</si>
  <si>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</si>
  <si>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</si>
  <si>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</si>
  <si>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</si>
  <si>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</si>
  <si>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</si>
  <si>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</si>
  <si>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</si>
  <si>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</si>
  <si>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</si>
  <si>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</si>
  <si>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</si>
  <si>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</si>
  <si>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</si>
  <si>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</si>
  <si>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</si>
  <si>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</si>
  <si>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</si>
  <si>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</si>
  <si>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</si>
  <si>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</si>
  <si>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</si>
  <si>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</si>
  <si>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</si>
  <si>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</si>
  <si>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</si>
  <si>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</si>
  <si>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</si>
  <si>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</si>
  <si>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</si>
  <si>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</si>
  <si>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</si>
  <si>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</si>
  <si>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</si>
  <si>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</si>
  <si>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</si>
  <si>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</si>
  <si>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</si>
  <si>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</si>
  <si>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</si>
  <si>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</si>
  <si>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</si>
  <si>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</si>
  <si>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</si>
  <si>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</si>
  <si>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</si>
  <si>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</si>
  <si>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</si>
  <si>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</si>
  <si>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</si>
  <si>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</si>
  <si>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</si>
  <si>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</si>
  <si>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</si>
  <si>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</si>
  <si>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</si>
  <si>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</si>
  <si>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</si>
  <si>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</si>
  <si>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</si>
  <si>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</si>
  <si>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</si>
  <si>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</si>
  <si>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</si>
  <si>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</si>
  <si>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</si>
  <si>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</si>
  <si>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</si>
  <si>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</si>
  <si>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</si>
  <si>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</si>
  <si>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</si>
  <si>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</si>
  <si>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</si>
  <si>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</si>
  <si>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</si>
  <si>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</si>
  <si>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</si>
  <si>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</si>
  <si>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</si>
  <si>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</si>
  <si>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</si>
  <si>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</si>
  <si>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</si>
  <si>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</si>
  <si>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2201212016</t>
  </si>
  <si>
    <t>СБАЛЛЧХ - ЕООД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</si>
  <si>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</si>
  <si>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</si>
  <si>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</si>
  <si>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</si>
  <si>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</si>
  <si>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</si>
  <si>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</si>
  <si>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</si>
  <si>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</si>
  <si>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</si>
  <si>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</si>
  <si>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</si>
  <si>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</si>
  <si>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</si>
  <si>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</si>
  <si>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</si>
  <si>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</si>
  <si>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</si>
  <si>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</si>
  <si>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</si>
  <si>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</si>
  <si>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</si>
  <si>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</si>
  <si>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</si>
  <si>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</si>
  <si>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</si>
  <si>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</si>
  <si>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</si>
  <si>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</si>
  <si>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</si>
  <si>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</si>
  <si>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</si>
  <si>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</si>
  <si>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</si>
  <si>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</si>
  <si>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</si>
  <si>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</si>
  <si>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</si>
  <si>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</si>
  <si>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</si>
  <si>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</si>
  <si>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</si>
  <si>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</si>
  <si>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</si>
  <si>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</si>
  <si>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</si>
  <si>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</si>
  <si>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</si>
  <si>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</si>
  <si>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</si>
  <si>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</si>
  <si>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</si>
  <si>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</si>
  <si>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</si>
  <si>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</si>
  <si>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</si>
  <si>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</si>
  <si>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</si>
  <si>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</si>
  <si>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</si>
  <si>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</si>
  <si>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</si>
  <si>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</si>
  <si>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</si>
  <si>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</si>
  <si>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</si>
  <si>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</si>
  <si>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</si>
  <si>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</si>
  <si>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</si>
  <si>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</si>
  <si>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</si>
  <si>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</si>
  <si>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</si>
  <si>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</si>
  <si>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</si>
  <si>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</si>
  <si>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</si>
  <si>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</si>
  <si>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</si>
  <si>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</si>
  <si>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</si>
  <si>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</si>
  <si>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</si>
  <si>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</si>
  <si>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</si>
  <si>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</si>
  <si>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2218131516</t>
  </si>
  <si>
    <t>МЦ-ГОРНА БАНЯ ЕООД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</si>
  <si>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</si>
  <si>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</si>
  <si>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</si>
  <si>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</si>
  <si>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</si>
  <si>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</si>
  <si>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</si>
  <si>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</si>
  <si>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</si>
  <si>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</si>
  <si>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</si>
  <si>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</si>
  <si>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</si>
  <si>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</si>
  <si>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</si>
  <si>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</si>
  <si>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</si>
  <si>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</si>
  <si>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</si>
  <si>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</si>
  <si>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</si>
  <si>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</si>
  <si>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</si>
  <si>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</si>
  <si>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</si>
  <si>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</si>
  <si>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</si>
  <si>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</si>
  <si>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</si>
  <si>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</si>
  <si>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</si>
  <si>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</si>
  <si>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</si>
  <si>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</si>
  <si>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</si>
  <si>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</si>
  <si>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</si>
  <si>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</si>
  <si>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</si>
  <si>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</si>
  <si>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</si>
  <si>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</si>
  <si>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</si>
  <si>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</si>
  <si>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</si>
  <si>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</si>
  <si>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</si>
  <si>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</si>
  <si>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</si>
  <si>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</si>
  <si>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2431391030</t>
  </si>
  <si>
    <t>Диализен център Виа Диал ООД</t>
  </si>
  <si>
    <t>2436211004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</si>
  <si>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</si>
  <si>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</si>
  <si>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</si>
  <si>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</si>
  <si>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</si>
  <si>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</si>
  <si>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</si>
  <si>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</si>
  <si>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</si>
  <si>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</si>
  <si>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</si>
  <si>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</si>
  <si>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</si>
  <si>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</si>
  <si>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</si>
  <si>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</si>
  <si>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</si>
  <si>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</si>
  <si>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</si>
  <si>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</si>
  <si>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</si>
  <si>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</si>
  <si>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</si>
  <si>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</si>
  <si>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</si>
  <si>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</si>
  <si>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2723211002</t>
  </si>
  <si>
    <t>"МБАЛ Велики Преслав" ЕООД</t>
  </si>
  <si>
    <t>2730134001</t>
  </si>
  <si>
    <t>"ДКЦ І-ШУМЕН"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</si>
  <si>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</si>
  <si>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</si>
  <si>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</si>
  <si>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</si>
  <si>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</si>
  <si>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</si>
  <si>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</si>
  <si>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</si>
  <si>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</si>
  <si>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</si>
  <si>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</si>
  <si>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</si>
  <si>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</si>
  <si>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</si>
  <si>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</si>
  <si>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Рег. № ЛЗ</t>
  </si>
  <si>
    <t>Изплатени средства за здравноосигурени пациенти по изпълнителите на  болнична медицинска помощ (БМП)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
 за III-то тримесечие на 2020 година</t>
  </si>
  <si>
    <t>ІІІ тримесечие на 2020 година
Q3 2020, в лева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</si>
  <si>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</si>
  <si>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</si>
  <si>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>Общо изплатени средства от НЗОК за БМП</t>
  </si>
  <si>
    <t>АМЦСМП “ОЧНА КЛИНИКА д-р ХУБАНОВ“ ЕООД</t>
  </si>
  <si>
    <t xml:space="preserve">Лечебни заведения за болнична медицинска помощ </t>
  </si>
  <si>
    <t>Разходи за издръжка в хил. 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</si>
</sst>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-* #,##0.00\ _л_в_._-;\-* #,##0.00\ _л_в_._-;_-* &quot;-&quot;??\ _л_в_._-;_-@_-"/>
    <numFmt numFmtId="166" formatCode="#&quot; &quot;##0"/>
    <numFmt numFmtId="167" formatCode="0.0%"/>
    <numFmt numFmtId="168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</borders>
  <cellStyleXfs count="10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6" fillId="0" borderId="0"/>
    <xf numFmtId="0" fontId="1" fillId="0" borderId="0"/>
    <xf numFmtId="0" fontId="1" fillId="0" borderId="0"/>
  </cellStyleXfs>
  <cellXfs count="335">
    <xf numFmtId="0" fontId="0" fillId="0" borderId="0" xfId="0"/>
    <xf numFmtId="0" fontId="5" fillId="0" borderId="0" xfId="3" applyFont="1" applyBorder="1"/>
    <xf numFmtId="0" fontId="8" fillId="2" borderId="10" xfId="3" applyFont="1" applyFill="1" applyBorder="1" applyAlignment="1">
      <alignment horizontal="center" vertical="center" wrapText="1"/>
    </xf>
    <xf numFmtId="14" fontId="7" fillId="2" borderId="8" xfId="1" applyNumberFormat="1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14" fontId="7" fillId="2" borderId="11" xfId="1" applyNumberFormat="1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2" fontId="4" fillId="2" borderId="2" xfId="3" applyNumberFormat="1" applyFont="1" applyFill="1" applyBorder="1" applyAlignment="1">
      <alignment horizontal="center" vertical="center"/>
    </xf>
    <xf numFmtId="2" fontId="4" fillId="2" borderId="3" xfId="3" applyNumberFormat="1" applyFont="1" applyFill="1" applyBorder="1" applyAlignment="1">
      <alignment horizontal="center" vertical="center"/>
    </xf>
    <xf numFmtId="167" fontId="4" fillId="2" borderId="2" xfId="2" applyNumberFormat="1" applyFont="1" applyFill="1" applyBorder="1" applyAlignment="1">
      <alignment horizontal="center" vertical="center"/>
    </xf>
    <xf numFmtId="167" fontId="4" fillId="2" borderId="3" xfId="3" applyNumberFormat="1" applyFont="1" applyFill="1" applyBorder="1" applyAlignment="1">
      <alignment horizontal="center" vertical="center" wrapText="1"/>
    </xf>
    <xf numFmtId="167" fontId="4" fillId="2" borderId="4" xfId="3" applyNumberFormat="1" applyFont="1" applyFill="1" applyBorder="1" applyAlignment="1">
      <alignment horizontal="center" vertical="center" wrapText="1"/>
    </xf>
    <xf numFmtId="167" fontId="4" fillId="2" borderId="3" xfId="2" applyNumberFormat="1" applyFont="1" applyFill="1" applyBorder="1" applyAlignment="1">
      <alignment horizontal="center" vertical="center"/>
    </xf>
    <xf numFmtId="2" fontId="4" fillId="2" borderId="3" xfId="2" applyNumberFormat="1" applyFont="1" applyFill="1" applyBorder="1" applyAlignment="1">
      <alignment horizontal="center" vertical="center"/>
    </xf>
    <xf numFmtId="2" fontId="4" fillId="2" borderId="3" xfId="3" applyNumberFormat="1" applyFont="1" applyFill="1" applyBorder="1" applyAlignment="1">
      <alignment horizontal="center" vertical="center" wrapText="1"/>
    </xf>
    <xf numFmtId="2" fontId="4" fillId="2" borderId="2" xfId="2" applyNumberFormat="1" applyFont="1" applyFill="1" applyBorder="1" applyAlignment="1">
      <alignment horizontal="center" vertical="center"/>
    </xf>
    <xf numFmtId="2" fontId="4" fillId="2" borderId="4" xfId="3" applyNumberFormat="1" applyFont="1" applyFill="1" applyBorder="1" applyAlignment="1">
      <alignment horizontal="center" vertical="center" wrapText="1"/>
    </xf>
    <xf numFmtId="1" fontId="4" fillId="2" borderId="2" xfId="2" applyNumberFormat="1" applyFont="1" applyFill="1" applyBorder="1" applyAlignment="1">
      <alignment horizontal="center" vertical="center"/>
    </xf>
    <xf numFmtId="9" fontId="4" fillId="2" borderId="2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 wrapText="1"/>
    </xf>
    <xf numFmtId="0" fontId="5" fillId="2" borderId="0" xfId="3" applyFont="1" applyFill="1" applyBorder="1"/>
    <xf numFmtId="166" fontId="10" fillId="2" borderId="14" xfId="0" applyNumberFormat="1" applyFont="1" applyFill="1" applyBorder="1" applyAlignment="1">
      <alignment horizontal="right" wrapText="1"/>
    </xf>
    <xf numFmtId="3" fontId="10" fillId="2" borderId="15" xfId="0" applyNumberFormat="1" applyFont="1" applyFill="1" applyBorder="1" applyAlignment="1">
      <alignment horizontal="right" wrapText="1"/>
    </xf>
    <xf numFmtId="3" fontId="10" fillId="2" borderId="0" xfId="0" applyNumberFormat="1" applyFont="1" applyFill="1" applyBorder="1" applyAlignment="1">
      <alignment horizontal="right" wrapText="1"/>
    </xf>
    <xf numFmtId="3" fontId="10" fillId="2" borderId="16" xfId="0" applyNumberFormat="1" applyFont="1" applyFill="1" applyBorder="1" applyAlignment="1">
      <alignment horizontal="right" wrapText="1"/>
    </xf>
    <xf numFmtId="2" fontId="4" fillId="2" borderId="15" xfId="3" applyNumberFormat="1" applyFont="1" applyFill="1" applyBorder="1" applyAlignment="1">
      <alignment horizontal="center" vertical="center"/>
    </xf>
    <xf numFmtId="2" fontId="4" fillId="2" borderId="0" xfId="3" applyNumberFormat="1" applyFont="1" applyFill="1" applyBorder="1" applyAlignment="1">
      <alignment horizontal="center" vertical="center"/>
    </xf>
    <xf numFmtId="2" fontId="4" fillId="2" borderId="16" xfId="3" applyNumberFormat="1" applyFont="1" applyFill="1" applyBorder="1" applyAlignment="1">
      <alignment horizontal="center" vertical="center"/>
    </xf>
    <xf numFmtId="166" fontId="10" fillId="2" borderId="15" xfId="0" applyNumberFormat="1" applyFont="1" applyFill="1" applyBorder="1" applyAlignment="1">
      <alignment horizontal="right" wrapText="1"/>
    </xf>
    <xf numFmtId="166" fontId="10" fillId="2" borderId="0" xfId="0" applyNumberFormat="1" applyFont="1" applyFill="1" applyBorder="1" applyAlignment="1">
      <alignment horizontal="right" wrapText="1"/>
    </xf>
    <xf numFmtId="167" fontId="4" fillId="2" borderId="15" xfId="2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horizontal="center" vertical="center"/>
    </xf>
    <xf numFmtId="167" fontId="4" fillId="2" borderId="16" xfId="2" applyNumberFormat="1" applyFont="1" applyFill="1" applyBorder="1" applyAlignment="1">
      <alignment horizontal="center" vertical="center"/>
    </xf>
    <xf numFmtId="166" fontId="10" fillId="2" borderId="16" xfId="0" applyNumberFormat="1" applyFont="1" applyFill="1" applyBorder="1" applyAlignment="1">
      <alignment horizontal="right" wrapText="1"/>
    </xf>
    <xf numFmtId="166" fontId="10" fillId="2" borderId="15" xfId="0" applyNumberFormat="1" applyFont="1" applyFill="1" applyBorder="1" applyAlignment="1">
      <alignment wrapText="1"/>
    </xf>
    <xf numFmtId="166" fontId="10" fillId="2" borderId="0" xfId="0" applyNumberFormat="1" applyFont="1" applyFill="1" applyBorder="1" applyAlignment="1">
      <alignment wrapText="1"/>
    </xf>
    <xf numFmtId="166" fontId="10" fillId="2" borderId="16" xfId="0" applyNumberFormat="1" applyFont="1" applyFill="1" applyBorder="1" applyAlignment="1">
      <alignment wrapText="1"/>
    </xf>
    <xf numFmtId="2" fontId="4" fillId="2" borderId="0" xfId="2" applyNumberFormat="1" applyFont="1" applyFill="1" applyBorder="1" applyAlignment="1">
      <alignment horizontal="center" vertical="center"/>
    </xf>
    <xf numFmtId="2" fontId="4" fillId="2" borderId="15" xfId="2" applyNumberFormat="1" applyFont="1" applyFill="1" applyBorder="1" applyAlignment="1">
      <alignment horizontal="center" vertical="center"/>
    </xf>
    <xf numFmtId="2" fontId="4" fillId="2" borderId="16" xfId="2" applyNumberFormat="1" applyFont="1" applyFill="1" applyBorder="1" applyAlignment="1">
      <alignment horizontal="center" vertical="center"/>
    </xf>
    <xf numFmtId="1" fontId="4" fillId="2" borderId="15" xfId="2" applyNumberFormat="1" applyFont="1" applyFill="1" applyBorder="1" applyAlignment="1">
      <alignment horizontal="center" vertical="center"/>
    </xf>
    <xf numFmtId="9" fontId="4" fillId="2" borderId="15" xfId="2" applyFont="1" applyFill="1" applyBorder="1" applyAlignment="1">
      <alignment horizontal="center" vertical="center"/>
    </xf>
    <xf numFmtId="9" fontId="4" fillId="2" borderId="0" xfId="2" applyFont="1" applyFill="1" applyBorder="1" applyAlignment="1">
      <alignment horizontal="center" vertical="center"/>
    </xf>
    <xf numFmtId="166" fontId="10" fillId="2" borderId="17" xfId="0" applyNumberFormat="1" applyFont="1" applyFill="1" applyBorder="1" applyAlignment="1">
      <alignment horizontal="right" wrapText="1"/>
    </xf>
    <xf numFmtId="3" fontId="10" fillId="2" borderId="18" xfId="0" applyNumberFormat="1" applyFont="1" applyFill="1" applyBorder="1" applyAlignment="1">
      <alignment horizontal="right" wrapText="1"/>
    </xf>
    <xf numFmtId="3" fontId="10" fillId="2" borderId="19" xfId="0" applyNumberFormat="1" applyFont="1" applyFill="1" applyBorder="1" applyAlignment="1">
      <alignment horizontal="right" wrapText="1"/>
    </xf>
    <xf numFmtId="3" fontId="10" fillId="2" borderId="20" xfId="0" applyNumberFormat="1" applyFont="1" applyFill="1" applyBorder="1" applyAlignment="1">
      <alignment horizontal="right" wrapText="1"/>
    </xf>
    <xf numFmtId="2" fontId="4" fillId="2" borderId="18" xfId="3" applyNumberFormat="1" applyFont="1" applyFill="1" applyBorder="1" applyAlignment="1">
      <alignment horizontal="center" vertical="center"/>
    </xf>
    <xf numFmtId="2" fontId="4" fillId="2" borderId="19" xfId="3" applyNumberFormat="1" applyFont="1" applyFill="1" applyBorder="1" applyAlignment="1">
      <alignment horizontal="center" vertical="center"/>
    </xf>
    <xf numFmtId="2" fontId="4" fillId="2" borderId="20" xfId="3" applyNumberFormat="1" applyFont="1" applyFill="1" applyBorder="1" applyAlignment="1">
      <alignment horizontal="center" vertical="center"/>
    </xf>
    <xf numFmtId="166" fontId="10" fillId="2" borderId="18" xfId="0" applyNumberFormat="1" applyFont="1" applyFill="1" applyBorder="1" applyAlignment="1">
      <alignment horizontal="right" wrapText="1"/>
    </xf>
    <xf numFmtId="166" fontId="10" fillId="2" borderId="19" xfId="0" applyNumberFormat="1" applyFont="1" applyFill="1" applyBorder="1" applyAlignment="1">
      <alignment horizontal="right" wrapText="1"/>
    </xf>
    <xf numFmtId="167" fontId="4" fillId="2" borderId="18" xfId="2" applyNumberFormat="1" applyFont="1" applyFill="1" applyBorder="1" applyAlignment="1">
      <alignment horizontal="center" vertical="center"/>
    </xf>
    <xf numFmtId="167" fontId="4" fillId="2" borderId="19" xfId="2" applyNumberFormat="1" applyFont="1" applyFill="1" applyBorder="1" applyAlignment="1">
      <alignment horizontal="center" vertical="center"/>
    </xf>
    <xf numFmtId="167" fontId="4" fillId="2" borderId="20" xfId="2" applyNumberFormat="1" applyFont="1" applyFill="1" applyBorder="1" applyAlignment="1">
      <alignment horizontal="center" vertical="center"/>
    </xf>
    <xf numFmtId="166" fontId="10" fillId="2" borderId="20" xfId="0" applyNumberFormat="1" applyFont="1" applyFill="1" applyBorder="1" applyAlignment="1">
      <alignment horizontal="right" wrapText="1"/>
    </xf>
    <xf numFmtId="166" fontId="10" fillId="2" borderId="18" xfId="0" applyNumberFormat="1" applyFont="1" applyFill="1" applyBorder="1" applyAlignment="1">
      <alignment wrapText="1"/>
    </xf>
    <xf numFmtId="166" fontId="10" fillId="2" borderId="19" xfId="0" applyNumberFormat="1" applyFont="1" applyFill="1" applyBorder="1" applyAlignment="1">
      <alignment wrapText="1"/>
    </xf>
    <xf numFmtId="166" fontId="10" fillId="2" borderId="20" xfId="0" applyNumberFormat="1" applyFont="1" applyFill="1" applyBorder="1" applyAlignment="1">
      <alignment wrapText="1"/>
    </xf>
    <xf numFmtId="2" fontId="4" fillId="2" borderId="19" xfId="2" applyNumberFormat="1" applyFont="1" applyFill="1" applyBorder="1" applyAlignment="1">
      <alignment horizontal="center" vertical="center"/>
    </xf>
    <xf numFmtId="2" fontId="4" fillId="2" borderId="18" xfId="2" applyNumberFormat="1" applyFont="1" applyFill="1" applyBorder="1" applyAlignment="1">
      <alignment horizontal="center" vertical="center"/>
    </xf>
    <xf numFmtId="2" fontId="4" fillId="2" borderId="20" xfId="2" applyNumberFormat="1" applyFont="1" applyFill="1" applyBorder="1" applyAlignment="1">
      <alignment horizontal="center" vertical="center"/>
    </xf>
    <xf numFmtId="1" fontId="4" fillId="2" borderId="18" xfId="2" applyNumberFormat="1" applyFont="1" applyFill="1" applyBorder="1" applyAlignment="1">
      <alignment horizontal="center" vertical="center"/>
    </xf>
    <xf numFmtId="9" fontId="4" fillId="2" borderId="18" xfId="2" applyFont="1" applyFill="1" applyBorder="1" applyAlignment="1">
      <alignment horizontal="center" vertical="center"/>
    </xf>
    <xf numFmtId="9" fontId="4" fillId="2" borderId="19" xfId="2" applyFont="1" applyFill="1" applyBorder="1" applyAlignment="1">
      <alignment horizontal="center" vertical="center"/>
    </xf>
    <xf numFmtId="0" fontId="11" fillId="2" borderId="14" xfId="3" applyFont="1" applyFill="1" applyBorder="1"/>
    <xf numFmtId="3" fontId="5" fillId="2" borderId="15" xfId="2" applyNumberFormat="1" applyFont="1" applyFill="1" applyBorder="1" applyAlignment="1">
      <alignment horizontal="right" vertical="center"/>
    </xf>
    <xf numFmtId="3" fontId="5" fillId="2" borderId="0" xfId="2" applyNumberFormat="1" applyFont="1" applyFill="1" applyBorder="1" applyAlignment="1">
      <alignment horizontal="right" vertical="center"/>
    </xf>
    <xf numFmtId="3" fontId="5" fillId="2" borderId="16" xfId="2" applyNumberFormat="1" applyFont="1" applyFill="1" applyBorder="1" applyAlignment="1">
      <alignment horizontal="right" vertical="center"/>
    </xf>
    <xf numFmtId="2" fontId="5" fillId="2" borderId="15" xfId="3" applyNumberFormat="1" applyFont="1" applyFill="1" applyBorder="1" applyAlignment="1">
      <alignment horizontal="center" vertical="center"/>
    </xf>
    <xf numFmtId="2" fontId="5" fillId="2" borderId="0" xfId="3" applyNumberFormat="1" applyFont="1" applyFill="1" applyBorder="1" applyAlignment="1">
      <alignment horizontal="center" vertical="center"/>
    </xf>
    <xf numFmtId="2" fontId="5" fillId="2" borderId="16" xfId="3" applyNumberFormat="1" applyFont="1" applyFill="1" applyBorder="1" applyAlignment="1">
      <alignment horizontal="center" vertical="center"/>
    </xf>
    <xf numFmtId="9" fontId="5" fillId="2" borderId="15" xfId="2" applyFont="1" applyFill="1" applyBorder="1" applyAlignment="1">
      <alignment horizontal="center" vertical="center"/>
    </xf>
    <xf numFmtId="9" fontId="5" fillId="2" borderId="0" xfId="2" applyFont="1" applyFill="1" applyBorder="1" applyAlignment="1">
      <alignment horizontal="center" vertical="center"/>
    </xf>
    <xf numFmtId="9" fontId="5" fillId="2" borderId="16" xfId="2" applyFont="1" applyFill="1" applyBorder="1" applyAlignment="1">
      <alignment horizontal="center" vertical="center"/>
    </xf>
    <xf numFmtId="9" fontId="5" fillId="2" borderId="15" xfId="2" applyNumberFormat="1" applyFont="1" applyFill="1" applyBorder="1" applyAlignment="1">
      <alignment horizontal="center" vertical="center"/>
    </xf>
    <xf numFmtId="9" fontId="5" fillId="2" borderId="0" xfId="2" applyNumberFormat="1" applyFont="1" applyFill="1" applyBorder="1" applyAlignment="1">
      <alignment horizontal="center" vertical="center"/>
    </xf>
    <xf numFmtId="9" fontId="5" fillId="2" borderId="16" xfId="2" applyNumberFormat="1" applyFont="1" applyFill="1" applyBorder="1" applyAlignment="1">
      <alignment horizontal="center" vertical="center"/>
    </xf>
    <xf numFmtId="3" fontId="5" fillId="2" borderId="15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" fontId="5" fillId="2" borderId="16" xfId="2" applyNumberFormat="1" applyFont="1" applyFill="1" applyBorder="1" applyAlignment="1">
      <alignment vertical="center"/>
    </xf>
    <xf numFmtId="2" fontId="5" fillId="2" borderId="0" xfId="2" applyNumberFormat="1" applyFont="1" applyFill="1" applyBorder="1" applyAlignment="1">
      <alignment horizontal="center" vertical="center"/>
    </xf>
    <xf numFmtId="2" fontId="5" fillId="2" borderId="15" xfId="2" applyNumberFormat="1" applyFont="1" applyFill="1" applyBorder="1" applyAlignment="1">
      <alignment horizontal="center" vertical="center"/>
    </xf>
    <xf numFmtId="2" fontId="5" fillId="2" borderId="16" xfId="2" applyNumberFormat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 vertical="center"/>
    </xf>
    <xf numFmtId="3" fontId="5" fillId="2" borderId="15" xfId="2" applyNumberFormat="1" applyFont="1" applyFill="1" applyBorder="1" applyAlignment="1">
      <alignment horizontal="center" vertical="center"/>
    </xf>
    <xf numFmtId="3" fontId="5" fillId="2" borderId="16" xfId="2" applyNumberFormat="1" applyFont="1" applyFill="1" applyBorder="1" applyAlignment="1">
      <alignment horizontal="center" vertical="center"/>
    </xf>
    <xf numFmtId="3" fontId="5" fillId="2" borderId="0" xfId="3" applyNumberFormat="1" applyFont="1" applyFill="1" applyBorder="1"/>
    <xf numFmtId="1" fontId="5" fillId="2" borderId="0" xfId="2" applyNumberFormat="1" applyFont="1" applyFill="1" applyBorder="1"/>
    <xf numFmtId="3" fontId="11" fillId="2" borderId="15" xfId="2" applyNumberFormat="1" applyFont="1" applyFill="1" applyBorder="1" applyAlignment="1">
      <alignment horizontal="right" vertical="center"/>
    </xf>
    <xf numFmtId="3" fontId="11" fillId="2" borderId="0" xfId="2" applyNumberFormat="1" applyFont="1" applyFill="1" applyBorder="1" applyAlignment="1">
      <alignment horizontal="right" vertical="center"/>
    </xf>
    <xf numFmtId="3" fontId="11" fillId="2" borderId="16" xfId="2" applyNumberFormat="1" applyFont="1" applyFill="1" applyBorder="1" applyAlignment="1">
      <alignment horizontal="right" vertical="center"/>
    </xf>
    <xf numFmtId="2" fontId="11" fillId="2" borderId="15" xfId="3" applyNumberFormat="1" applyFont="1" applyFill="1" applyBorder="1" applyAlignment="1">
      <alignment horizontal="center" vertical="center"/>
    </xf>
    <xf numFmtId="2" fontId="11" fillId="2" borderId="0" xfId="3" applyNumberFormat="1" applyFont="1" applyFill="1" applyBorder="1" applyAlignment="1">
      <alignment horizontal="center" vertical="center"/>
    </xf>
    <xf numFmtId="2" fontId="11" fillId="2" borderId="16" xfId="3" applyNumberFormat="1" applyFont="1" applyFill="1" applyBorder="1" applyAlignment="1">
      <alignment horizontal="center" vertical="center"/>
    </xf>
    <xf numFmtId="9" fontId="11" fillId="2" borderId="15" xfId="2" applyFont="1" applyFill="1" applyBorder="1" applyAlignment="1">
      <alignment horizontal="center" vertical="center"/>
    </xf>
    <xf numFmtId="9" fontId="11" fillId="2" borderId="0" xfId="2" applyFont="1" applyFill="1" applyBorder="1" applyAlignment="1">
      <alignment horizontal="center" vertical="center"/>
    </xf>
    <xf numFmtId="9" fontId="11" fillId="2" borderId="16" xfId="2" applyFont="1" applyFill="1" applyBorder="1" applyAlignment="1">
      <alignment horizontal="center" vertical="center"/>
    </xf>
    <xf numFmtId="9" fontId="11" fillId="2" borderId="15" xfId="2" applyNumberFormat="1" applyFont="1" applyFill="1" applyBorder="1" applyAlignment="1">
      <alignment horizontal="center" vertical="center"/>
    </xf>
    <xf numFmtId="9" fontId="11" fillId="2" borderId="0" xfId="2" applyNumberFormat="1" applyFont="1" applyFill="1" applyBorder="1" applyAlignment="1">
      <alignment horizontal="center" vertical="center"/>
    </xf>
    <xf numFmtId="9" fontId="11" fillId="2" borderId="16" xfId="2" applyNumberFormat="1" applyFont="1" applyFill="1" applyBorder="1" applyAlignment="1">
      <alignment horizontal="center" vertical="center"/>
    </xf>
    <xf numFmtId="3" fontId="11" fillId="2" borderId="15" xfId="2" applyNumberFormat="1" applyFont="1" applyFill="1" applyBorder="1" applyAlignment="1">
      <alignment vertical="center"/>
    </xf>
    <xf numFmtId="3" fontId="11" fillId="2" borderId="0" xfId="2" applyNumberFormat="1" applyFont="1" applyFill="1" applyBorder="1" applyAlignment="1">
      <alignment vertical="center"/>
    </xf>
    <xf numFmtId="3" fontId="11" fillId="2" borderId="16" xfId="2" applyNumberFormat="1" applyFont="1" applyFill="1" applyBorder="1" applyAlignment="1">
      <alignment vertical="center"/>
    </xf>
    <xf numFmtId="2" fontId="11" fillId="2" borderId="0" xfId="2" applyNumberFormat="1" applyFont="1" applyFill="1" applyBorder="1" applyAlignment="1">
      <alignment horizontal="center" vertical="center"/>
    </xf>
    <xf numFmtId="3" fontId="11" fillId="2" borderId="0" xfId="2" applyNumberFormat="1" applyFont="1" applyFill="1" applyBorder="1" applyAlignment="1">
      <alignment horizontal="center" vertical="center"/>
    </xf>
    <xf numFmtId="3" fontId="11" fillId="2" borderId="15" xfId="2" applyNumberFormat="1" applyFont="1" applyFill="1" applyBorder="1" applyAlignment="1">
      <alignment horizontal="center" vertical="center"/>
    </xf>
    <xf numFmtId="3" fontId="11" fillId="2" borderId="16" xfId="2" applyNumberFormat="1" applyFont="1" applyFill="1" applyBorder="1" applyAlignment="1">
      <alignment horizontal="center" vertical="center"/>
    </xf>
    <xf numFmtId="3" fontId="11" fillId="2" borderId="0" xfId="3" applyNumberFormat="1" applyFont="1" applyFill="1" applyBorder="1"/>
    <xf numFmtId="0" fontId="11" fillId="2" borderId="0" xfId="3" applyFont="1" applyFill="1" applyBorder="1"/>
    <xf numFmtId="9" fontId="5" fillId="2" borderId="25" xfId="2" applyNumberFormat="1" applyFont="1" applyFill="1" applyBorder="1" applyAlignment="1">
      <alignment horizontal="center" vertical="center"/>
    </xf>
    <xf numFmtId="3" fontId="5" fillId="2" borderId="27" xfId="2" applyNumberFormat="1" applyFont="1" applyFill="1" applyBorder="1" applyAlignment="1">
      <alignment horizontal="right" vertical="center"/>
    </xf>
    <xf numFmtId="0" fontId="11" fillId="2" borderId="26" xfId="3" applyFont="1" applyFill="1" applyBorder="1"/>
    <xf numFmtId="3" fontId="11" fillId="2" borderId="35" xfId="2" applyNumberFormat="1" applyFont="1" applyFill="1" applyBorder="1" applyAlignment="1">
      <alignment horizontal="right" vertical="center"/>
    </xf>
    <xf numFmtId="3" fontId="11" fillId="2" borderId="27" xfId="2" applyNumberFormat="1" applyFont="1" applyFill="1" applyBorder="1" applyAlignment="1">
      <alignment horizontal="right" vertical="center"/>
    </xf>
    <xf numFmtId="3" fontId="11" fillId="2" borderId="36" xfId="2" applyNumberFormat="1" applyFont="1" applyFill="1" applyBorder="1" applyAlignment="1">
      <alignment horizontal="right" vertical="center"/>
    </xf>
    <xf numFmtId="2" fontId="11" fillId="2" borderId="35" xfId="3" applyNumberFormat="1" applyFont="1" applyFill="1" applyBorder="1" applyAlignment="1">
      <alignment horizontal="center" vertical="center"/>
    </xf>
    <xf numFmtId="2" fontId="11" fillId="2" borderId="27" xfId="3" applyNumberFormat="1" applyFont="1" applyFill="1" applyBorder="1" applyAlignment="1">
      <alignment horizontal="center" vertical="center"/>
    </xf>
    <xf numFmtId="2" fontId="11" fillId="2" borderId="36" xfId="3" applyNumberFormat="1" applyFont="1" applyFill="1" applyBorder="1" applyAlignment="1">
      <alignment horizontal="center" vertical="center"/>
    </xf>
    <xf numFmtId="9" fontId="11" fillId="2" borderId="35" xfId="2" applyFont="1" applyFill="1" applyBorder="1" applyAlignment="1">
      <alignment horizontal="center" vertical="center"/>
    </xf>
    <xf numFmtId="9" fontId="11" fillId="2" borderId="27" xfId="2" applyFont="1" applyFill="1" applyBorder="1" applyAlignment="1">
      <alignment horizontal="center" vertical="center"/>
    </xf>
    <xf numFmtId="9" fontId="11" fillId="2" borderId="36" xfId="2" applyFont="1" applyFill="1" applyBorder="1" applyAlignment="1">
      <alignment horizontal="center" vertical="center"/>
    </xf>
    <xf numFmtId="9" fontId="11" fillId="2" borderId="35" xfId="2" applyNumberFormat="1" applyFont="1" applyFill="1" applyBorder="1" applyAlignment="1">
      <alignment horizontal="center" vertical="center"/>
    </xf>
    <xf numFmtId="9" fontId="11" fillId="2" borderId="27" xfId="2" applyNumberFormat="1" applyFont="1" applyFill="1" applyBorder="1" applyAlignment="1">
      <alignment horizontal="center" vertical="center"/>
    </xf>
    <xf numFmtId="9" fontId="11" fillId="2" borderId="36" xfId="2" applyNumberFormat="1" applyFont="1" applyFill="1" applyBorder="1" applyAlignment="1">
      <alignment horizontal="center" vertical="center"/>
    </xf>
    <xf numFmtId="3" fontId="11" fillId="2" borderId="35" xfId="2" applyNumberFormat="1" applyFont="1" applyFill="1" applyBorder="1" applyAlignment="1">
      <alignment vertical="center"/>
    </xf>
    <xf numFmtId="3" fontId="11" fillId="2" borderId="27" xfId="2" applyNumberFormat="1" applyFont="1" applyFill="1" applyBorder="1" applyAlignment="1">
      <alignment vertical="center"/>
    </xf>
    <xf numFmtId="3" fontId="11" fillId="2" borderId="36" xfId="2" applyNumberFormat="1" applyFont="1" applyFill="1" applyBorder="1" applyAlignment="1">
      <alignment vertical="center"/>
    </xf>
    <xf numFmtId="3" fontId="11" fillId="2" borderId="27" xfId="2" applyNumberFormat="1" applyFont="1" applyFill="1" applyBorder="1" applyAlignment="1">
      <alignment horizontal="center" vertical="center"/>
    </xf>
    <xf numFmtId="3" fontId="11" fillId="2" borderId="35" xfId="2" applyNumberFormat="1" applyFont="1" applyFill="1" applyBorder="1" applyAlignment="1">
      <alignment horizontal="center" vertical="center"/>
    </xf>
    <xf numFmtId="3" fontId="11" fillId="2" borderId="36" xfId="2" applyNumberFormat="1" applyFont="1" applyFill="1" applyBorder="1" applyAlignment="1">
      <alignment horizontal="center" vertical="center"/>
    </xf>
    <xf numFmtId="2" fontId="11" fillId="2" borderId="27" xfId="2" applyNumberFormat="1" applyFont="1" applyFill="1" applyBorder="1" applyAlignment="1">
      <alignment horizontal="center" vertical="center"/>
    </xf>
    <xf numFmtId="0" fontId="9" fillId="2" borderId="0" xfId="3" applyFont="1" applyFill="1" applyBorder="1"/>
    <xf numFmtId="0" fontId="5" fillId="0" borderId="0" xfId="6" applyFont="1" applyBorder="1"/>
    <xf numFmtId="0" fontId="5" fillId="2" borderId="0" xfId="6" applyFont="1" applyFill="1" applyBorder="1"/>
    <xf numFmtId="0" fontId="5" fillId="2" borderId="14" xfId="6" applyFont="1" applyFill="1" applyBorder="1"/>
    <xf numFmtId="0" fontId="11" fillId="2" borderId="14" xfId="6" applyFont="1" applyFill="1" applyBorder="1"/>
    <xf numFmtId="0" fontId="11" fillId="2" borderId="0" xfId="6" applyFont="1" applyFill="1" applyBorder="1"/>
    <xf numFmtId="0" fontId="5" fillId="2" borderId="26" xfId="6" applyFont="1" applyFill="1" applyBorder="1"/>
    <xf numFmtId="3" fontId="5" fillId="2" borderId="4" xfId="2" applyNumberFormat="1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center" vertical="center" wrapText="1"/>
    </xf>
    <xf numFmtId="3" fontId="5" fillId="2" borderId="35" xfId="2" applyNumberFormat="1" applyFont="1" applyFill="1" applyBorder="1" applyAlignment="1">
      <alignment horizontal="right" vertical="center"/>
    </xf>
    <xf numFmtId="3" fontId="5" fillId="2" borderId="36" xfId="2" applyNumberFormat="1" applyFont="1" applyFill="1" applyBorder="1" applyAlignment="1">
      <alignment horizontal="right" vertical="center"/>
    </xf>
    <xf numFmtId="4" fontId="5" fillId="2" borderId="15" xfId="2" applyNumberFormat="1" applyFont="1" applyFill="1" applyBorder="1" applyAlignment="1">
      <alignment horizontal="right" vertical="center"/>
    </xf>
    <xf numFmtId="4" fontId="5" fillId="2" borderId="16" xfId="2" applyNumberFormat="1" applyFont="1" applyFill="1" applyBorder="1" applyAlignment="1">
      <alignment horizontal="right" vertical="center"/>
    </xf>
    <xf numFmtId="4" fontId="11" fillId="2" borderId="15" xfId="2" applyNumberFormat="1" applyFont="1" applyFill="1" applyBorder="1" applyAlignment="1">
      <alignment horizontal="right" vertical="center"/>
    </xf>
    <xf numFmtId="9" fontId="5" fillId="2" borderId="35" xfId="2" applyNumberFormat="1" applyFont="1" applyFill="1" applyBorder="1" applyAlignment="1">
      <alignment horizontal="center" vertical="center"/>
    </xf>
    <xf numFmtId="168" fontId="5" fillId="2" borderId="16" xfId="2" applyNumberFormat="1" applyFont="1" applyFill="1" applyBorder="1" applyAlignment="1">
      <alignment horizontal="right" vertical="center"/>
    </xf>
    <xf numFmtId="168" fontId="5" fillId="2" borderId="15" xfId="2" applyNumberFormat="1" applyFont="1" applyFill="1" applyBorder="1" applyAlignment="1">
      <alignment horizontal="right" vertical="center"/>
    </xf>
    <xf numFmtId="168" fontId="11" fillId="2" borderId="15" xfId="2" applyNumberFormat="1" applyFont="1" applyFill="1" applyBorder="1" applyAlignment="1">
      <alignment horizontal="right" vertical="center"/>
    </xf>
    <xf numFmtId="168" fontId="5" fillId="2" borderId="35" xfId="2" applyNumberFormat="1" applyFont="1" applyFill="1" applyBorder="1" applyAlignment="1">
      <alignment horizontal="right" vertical="center"/>
    </xf>
    <xf numFmtId="9" fontId="5" fillId="2" borderId="39" xfId="2" applyNumberFormat="1" applyFont="1" applyFill="1" applyBorder="1" applyAlignment="1">
      <alignment horizontal="center" vertical="center"/>
    </xf>
    <xf numFmtId="166" fontId="10" fillId="2" borderId="1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horizontal="right" vertical="center" wrapText="1"/>
    </xf>
    <xf numFmtId="166" fontId="10" fillId="2" borderId="3" xfId="0" applyNumberFormat="1" applyFont="1" applyFill="1" applyBorder="1" applyAlignment="1">
      <alignment horizontal="right" vertical="center" wrapText="1"/>
    </xf>
    <xf numFmtId="166" fontId="10" fillId="2" borderId="4" xfId="0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vertical="center" wrapText="1"/>
    </xf>
    <xf numFmtId="166" fontId="10" fillId="2" borderId="3" xfId="0" applyNumberFormat="1" applyFont="1" applyFill="1" applyBorder="1" applyAlignment="1">
      <alignment vertical="center" wrapText="1"/>
    </xf>
    <xf numFmtId="166" fontId="10" fillId="2" borderId="4" xfId="0" applyNumberFormat="1" applyFont="1" applyFill="1" applyBorder="1" applyAlignment="1">
      <alignment vertical="center" wrapText="1"/>
    </xf>
    <xf numFmtId="166" fontId="10" fillId="2" borderId="0" xfId="0" applyNumberFormat="1" applyFont="1" applyFill="1" applyBorder="1" applyAlignment="1">
      <alignment vertical="center" wrapText="1"/>
    </xf>
    <xf numFmtId="0" fontId="5" fillId="2" borderId="0" xfId="3" applyFont="1" applyFill="1" applyBorder="1" applyAlignment="1">
      <alignment vertical="center"/>
    </xf>
    <xf numFmtId="14" fontId="7" fillId="0" borderId="8" xfId="1" applyNumberFormat="1" applyFont="1" applyFill="1" applyBorder="1" applyAlignment="1">
      <alignment horizontal="center" vertical="center" wrapText="1"/>
    </xf>
    <xf numFmtId="0" fontId="8" fillId="0" borderId="9" xfId="6" applyFont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center" vertical="center" wrapText="1"/>
    </xf>
    <xf numFmtId="9" fontId="4" fillId="2" borderId="24" xfId="2" applyFont="1" applyFill="1" applyBorder="1" applyAlignment="1">
      <alignment horizontal="center" vertical="center" wrapText="1"/>
    </xf>
    <xf numFmtId="9" fontId="4" fillId="2" borderId="25" xfId="2" applyFont="1" applyFill="1" applyBorder="1" applyAlignment="1">
      <alignment horizontal="center" vertical="center"/>
    </xf>
    <xf numFmtId="9" fontId="4" fillId="2" borderId="42" xfId="2" applyFont="1" applyFill="1" applyBorder="1" applyAlignment="1">
      <alignment horizontal="center" vertical="center"/>
    </xf>
    <xf numFmtId="9" fontId="5" fillId="2" borderId="27" xfId="2" applyNumberFormat="1" applyFont="1" applyFill="1" applyBorder="1" applyAlignment="1">
      <alignment horizontal="center" vertical="center"/>
    </xf>
    <xf numFmtId="0" fontId="11" fillId="2" borderId="40" xfId="6" applyFont="1" applyFill="1" applyBorder="1"/>
    <xf numFmtId="0" fontId="5" fillId="2" borderId="40" xfId="6" applyFont="1" applyFill="1" applyBorder="1"/>
    <xf numFmtId="0" fontId="11" fillId="0" borderId="40" xfId="6" applyFont="1" applyFill="1" applyBorder="1"/>
    <xf numFmtId="0" fontId="5" fillId="2" borderId="44" xfId="6" applyFont="1" applyFill="1" applyBorder="1"/>
    <xf numFmtId="4" fontId="5" fillId="2" borderId="0" xfId="2" applyNumberFormat="1" applyFont="1" applyFill="1" applyBorder="1" applyAlignment="1">
      <alignment horizontal="right" vertical="center"/>
    </xf>
    <xf numFmtId="168" fontId="5" fillId="2" borderId="0" xfId="2" applyNumberFormat="1" applyFont="1" applyFill="1" applyBorder="1" applyAlignment="1">
      <alignment horizontal="right" vertical="center"/>
    </xf>
    <xf numFmtId="4" fontId="5" fillId="2" borderId="35" xfId="2" applyNumberFormat="1" applyFont="1" applyFill="1" applyBorder="1" applyAlignment="1">
      <alignment horizontal="right" vertical="center"/>
    </xf>
    <xf numFmtId="4" fontId="5" fillId="2" borderId="27" xfId="2" applyNumberFormat="1" applyFont="1" applyFill="1" applyBorder="1" applyAlignment="1">
      <alignment horizontal="right" vertical="center"/>
    </xf>
    <xf numFmtId="4" fontId="5" fillId="2" borderId="36" xfId="2" applyNumberFormat="1" applyFont="1" applyFill="1" applyBorder="1" applyAlignment="1">
      <alignment horizontal="right" vertical="center"/>
    </xf>
    <xf numFmtId="9" fontId="5" fillId="2" borderId="27" xfId="2" applyFont="1" applyFill="1" applyBorder="1" applyAlignment="1">
      <alignment horizontal="center" vertical="center"/>
    </xf>
    <xf numFmtId="9" fontId="5" fillId="2" borderId="36" xfId="2" applyFont="1" applyFill="1" applyBorder="1" applyAlignment="1">
      <alignment horizontal="center" vertical="center"/>
    </xf>
    <xf numFmtId="9" fontId="5" fillId="2" borderId="36" xfId="2" applyNumberFormat="1" applyFont="1" applyFill="1" applyBorder="1" applyAlignment="1">
      <alignment horizontal="center" vertical="center"/>
    </xf>
    <xf numFmtId="168" fontId="5" fillId="2" borderId="27" xfId="2" applyNumberFormat="1" applyFont="1" applyFill="1" applyBorder="1" applyAlignment="1">
      <alignment horizontal="right" vertical="center"/>
    </xf>
    <xf numFmtId="168" fontId="5" fillId="2" borderId="36" xfId="2" applyNumberFormat="1" applyFont="1" applyFill="1" applyBorder="1" applyAlignment="1">
      <alignment horizontal="right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35" xfId="2" applyNumberFormat="1" applyFont="1" applyFill="1" applyBorder="1" applyAlignment="1">
      <alignment horizontal="center" vertical="center"/>
    </xf>
    <xf numFmtId="2" fontId="5" fillId="2" borderId="36" xfId="2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/>
    </xf>
    <xf numFmtId="2" fontId="11" fillId="2" borderId="15" xfId="2" applyNumberFormat="1" applyFont="1" applyFill="1" applyBorder="1" applyAlignment="1">
      <alignment horizontal="center" vertical="center"/>
    </xf>
    <xf numFmtId="2" fontId="11" fillId="2" borderId="16" xfId="2" applyNumberFormat="1" applyFont="1" applyFill="1" applyBorder="1" applyAlignment="1">
      <alignment horizontal="center" vertical="center"/>
    </xf>
    <xf numFmtId="9" fontId="11" fillId="2" borderId="25" xfId="2" applyNumberFormat="1" applyFont="1" applyFill="1" applyBorder="1" applyAlignment="1">
      <alignment horizontal="center" vertical="center"/>
    </xf>
    <xf numFmtId="4" fontId="11" fillId="2" borderId="0" xfId="2" applyNumberFormat="1" applyFont="1" applyFill="1" applyBorder="1" applyAlignment="1">
      <alignment horizontal="right" vertical="center"/>
    </xf>
    <xf numFmtId="4" fontId="11" fillId="2" borderId="16" xfId="2" applyNumberFormat="1" applyFont="1" applyFill="1" applyBorder="1" applyAlignment="1">
      <alignment horizontal="right" vertical="center"/>
    </xf>
    <xf numFmtId="168" fontId="11" fillId="2" borderId="0" xfId="2" applyNumberFormat="1" applyFont="1" applyFill="1" applyBorder="1" applyAlignment="1">
      <alignment horizontal="right" vertical="center"/>
    </xf>
    <xf numFmtId="168" fontId="11" fillId="2" borderId="16" xfId="2" applyNumberFormat="1" applyFont="1" applyFill="1" applyBorder="1" applyAlignment="1">
      <alignment horizontal="right" vertical="center"/>
    </xf>
    <xf numFmtId="0" fontId="11" fillId="0" borderId="0" xfId="6" applyFont="1" applyBorder="1"/>
    <xf numFmtId="0" fontId="5" fillId="2" borderId="14" xfId="3" applyFont="1" applyFill="1" applyBorder="1"/>
    <xf numFmtId="0" fontId="9" fillId="2" borderId="0" xfId="6" applyFont="1" applyFill="1" applyBorder="1"/>
    <xf numFmtId="0" fontId="8" fillId="0" borderId="10" xfId="3" applyFont="1" applyFill="1" applyBorder="1" applyAlignment="1">
      <alignment horizontal="center" vertical="center" wrapText="1"/>
    </xf>
    <xf numFmtId="0" fontId="8" fillId="0" borderId="10" xfId="6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5" fillId="0" borderId="0" xfId="2" applyNumberFormat="1" applyFont="1" applyBorder="1"/>
    <xf numFmtId="0" fontId="9" fillId="2" borderId="0" xfId="2" applyNumberFormat="1" applyFont="1" applyFill="1" applyBorder="1"/>
    <xf numFmtId="0" fontId="5" fillId="2" borderId="0" xfId="2" applyNumberFormat="1" applyFont="1" applyFill="1" applyBorder="1"/>
    <xf numFmtId="0" fontId="11" fillId="2" borderId="0" xfId="2" applyNumberFormat="1" applyFont="1" applyFill="1" applyBorder="1"/>
    <xf numFmtId="3" fontId="11" fillId="2" borderId="0" xfId="2" applyNumberFormat="1" applyFont="1" applyFill="1" applyBorder="1"/>
    <xf numFmtId="0" fontId="13" fillId="0" borderId="0" xfId="6" applyFont="1"/>
    <xf numFmtId="1" fontId="17" fillId="3" borderId="57" xfId="7" applyNumberFormat="1" applyFont="1" applyFill="1" applyBorder="1" applyAlignment="1">
      <alignment horizontal="right" vertical="center" wrapText="1"/>
    </xf>
    <xf numFmtId="3" fontId="10" fillId="3" borderId="60" xfId="7" applyNumberFormat="1" applyFont="1" applyFill="1" applyBorder="1" applyAlignment="1" applyProtection="1">
      <alignment horizontal="left" vertical="center"/>
    </xf>
    <xf numFmtId="3" fontId="10" fillId="3" borderId="61" xfId="7" applyNumberFormat="1" applyFont="1" applyFill="1" applyBorder="1" applyAlignment="1" applyProtection="1">
      <alignment horizontal="left" vertical="center"/>
    </xf>
    <xf numFmtId="0" fontId="13" fillId="0" borderId="0" xfId="6" applyFont="1" applyAlignment="1">
      <alignment horizontal="right"/>
    </xf>
    <xf numFmtId="1" fontId="16" fillId="0" borderId="64" xfId="6" applyNumberFormat="1" applyFont="1" applyFill="1" applyBorder="1" applyAlignment="1"/>
    <xf numFmtId="1" fontId="11" fillId="2" borderId="65" xfId="6" applyNumberFormat="1" applyFont="1" applyFill="1" applyBorder="1" applyAlignment="1">
      <alignment horizontal="center"/>
    </xf>
    <xf numFmtId="3" fontId="5" fillId="2" borderId="66" xfId="6" applyNumberFormat="1" applyFont="1" applyFill="1" applyBorder="1" applyAlignment="1">
      <alignment vertical="center"/>
    </xf>
    <xf numFmtId="3" fontId="5" fillId="2" borderId="64" xfId="6" applyNumberFormat="1" applyFont="1" applyFill="1" applyBorder="1" applyAlignment="1">
      <alignment vertical="center"/>
    </xf>
    <xf numFmtId="3" fontId="5" fillId="2" borderId="65" xfId="6" applyNumberFormat="1" applyFont="1" applyFill="1" applyBorder="1" applyAlignment="1">
      <alignment vertical="center"/>
    </xf>
    <xf numFmtId="0" fontId="13" fillId="0" borderId="0" xfId="6" applyFont="1" applyFill="1"/>
    <xf numFmtId="1" fontId="16" fillId="0" borderId="50" xfId="6" applyNumberFormat="1" applyFont="1" applyFill="1" applyBorder="1" applyAlignment="1"/>
    <xf numFmtId="1" fontId="11" fillId="2" borderId="51" xfId="6" applyNumberFormat="1" applyFont="1" applyFill="1" applyBorder="1" applyAlignment="1">
      <alignment horizontal="center"/>
    </xf>
    <xf numFmtId="3" fontId="5" fillId="2" borderId="49" xfId="6" applyNumberFormat="1" applyFont="1" applyFill="1" applyBorder="1" applyAlignment="1">
      <alignment vertical="center"/>
    </xf>
    <xf numFmtId="3" fontId="5" fillId="2" borderId="50" xfId="6" applyNumberFormat="1" applyFont="1" applyFill="1" applyBorder="1" applyAlignment="1">
      <alignment vertical="center"/>
    </xf>
    <xf numFmtId="3" fontId="5" fillId="2" borderId="51" xfId="6" applyNumberFormat="1" applyFont="1" applyFill="1" applyBorder="1" applyAlignment="1">
      <alignment vertical="center"/>
    </xf>
    <xf numFmtId="0" fontId="12" fillId="0" borderId="0" xfId="6" applyFont="1"/>
    <xf numFmtId="1" fontId="16" fillId="0" borderId="0" xfId="6" applyNumberFormat="1" applyFont="1" applyFill="1" applyBorder="1" applyAlignment="1">
      <alignment horizontal="center"/>
    </xf>
    <xf numFmtId="1" fontId="11" fillId="2" borderId="0" xfId="6" applyNumberFormat="1" applyFont="1" applyFill="1" applyBorder="1" applyAlignment="1"/>
    <xf numFmtId="3" fontId="5" fillId="0" borderId="0" xfId="6" applyNumberFormat="1" applyFont="1" applyFill="1"/>
    <xf numFmtId="0" fontId="5" fillId="0" borderId="0" xfId="6" applyFont="1"/>
    <xf numFmtId="1" fontId="16" fillId="0" borderId="66" xfId="6" applyNumberFormat="1" applyFont="1" applyFill="1" applyBorder="1" applyAlignment="1">
      <alignment horizontal="center"/>
    </xf>
    <xf numFmtId="1" fontId="16" fillId="0" borderId="49" xfId="6" applyNumberFormat="1" applyFont="1" applyFill="1" applyBorder="1" applyAlignment="1">
      <alignment horizontal="center"/>
    </xf>
    <xf numFmtId="1" fontId="16" fillId="0" borderId="67" xfId="6" applyNumberFormat="1" applyFont="1" applyFill="1" applyBorder="1" applyAlignment="1">
      <alignment horizontal="center"/>
    </xf>
    <xf numFmtId="1" fontId="16" fillId="0" borderId="68" xfId="6" applyNumberFormat="1" applyFont="1" applyFill="1" applyBorder="1" applyAlignment="1"/>
    <xf numFmtId="1" fontId="11" fillId="2" borderId="69" xfId="6" applyNumberFormat="1" applyFont="1" applyFill="1" applyBorder="1" applyAlignment="1">
      <alignment horizontal="center"/>
    </xf>
    <xf numFmtId="3" fontId="5" fillId="2" borderId="67" xfId="6" applyNumberFormat="1" applyFont="1" applyFill="1" applyBorder="1" applyAlignment="1">
      <alignment vertical="center"/>
    </xf>
    <xf numFmtId="3" fontId="5" fillId="2" borderId="68" xfId="6" applyNumberFormat="1" applyFont="1" applyFill="1" applyBorder="1" applyAlignment="1">
      <alignment vertical="center"/>
    </xf>
    <xf numFmtId="3" fontId="5" fillId="2" borderId="69" xfId="6" applyNumberFormat="1" applyFont="1" applyFill="1" applyBorder="1" applyAlignment="1">
      <alignment vertical="center"/>
    </xf>
    <xf numFmtId="3" fontId="10" fillId="3" borderId="62" xfId="7" applyNumberFormat="1" applyFont="1" applyFill="1" applyBorder="1" applyAlignment="1" applyProtection="1">
      <alignment horizontal="right" vertical="center"/>
    </xf>
    <xf numFmtId="3" fontId="10" fillId="3" borderId="60" xfId="7" applyNumberFormat="1" applyFont="1" applyFill="1" applyBorder="1" applyAlignment="1" applyProtection="1">
      <alignment horizontal="right" vertical="center"/>
    </xf>
    <xf numFmtId="3" fontId="10" fillId="3" borderId="63" xfId="7" applyNumberFormat="1" applyFont="1" applyFill="1" applyBorder="1" applyAlignment="1" applyProtection="1">
      <alignment horizontal="right" vertical="center"/>
    </xf>
    <xf numFmtId="1" fontId="10" fillId="3" borderId="58" xfId="7" applyNumberFormat="1" applyFont="1" applyFill="1" applyBorder="1" applyAlignment="1">
      <alignment vertical="center"/>
    </xf>
    <xf numFmtId="1" fontId="10" fillId="3" borderId="59" xfId="7" applyNumberFormat="1" applyFont="1" applyFill="1" applyBorder="1" applyAlignment="1">
      <alignment vertical="center"/>
    </xf>
    <xf numFmtId="166" fontId="10" fillId="2" borderId="70" xfId="0" applyNumberFormat="1" applyFont="1" applyFill="1" applyBorder="1" applyAlignment="1">
      <alignment horizontal="center" wrapText="1"/>
    </xf>
    <xf numFmtId="166" fontId="10" fillId="2" borderId="71" xfId="0" applyNumberFormat="1" applyFont="1" applyFill="1" applyBorder="1" applyAlignment="1">
      <alignment horizontal="center" wrapText="1"/>
    </xf>
    <xf numFmtId="3" fontId="10" fillId="2" borderId="72" xfId="0" applyNumberFormat="1" applyFont="1" applyFill="1" applyBorder="1" applyAlignment="1">
      <alignment horizontal="right" wrapText="1"/>
    </xf>
    <xf numFmtId="3" fontId="10" fillId="3" borderId="72" xfId="0" applyNumberFormat="1" applyFont="1" applyFill="1" applyBorder="1" applyAlignment="1">
      <alignment horizontal="right" wrapText="1"/>
    </xf>
    <xf numFmtId="4" fontId="10" fillId="2" borderId="72" xfId="0" applyNumberFormat="1" applyFont="1" applyFill="1" applyBorder="1" applyAlignment="1">
      <alignment horizontal="right" wrapText="1"/>
    </xf>
    <xf numFmtId="3" fontId="10" fillId="2" borderId="73" xfId="0" applyNumberFormat="1" applyFont="1" applyFill="1" applyBorder="1" applyAlignment="1">
      <alignment horizontal="right" wrapText="1"/>
    </xf>
    <xf numFmtId="9" fontId="4" fillId="2" borderId="74" xfId="2" applyNumberFormat="1" applyFont="1" applyFill="1" applyBorder="1" applyAlignment="1">
      <alignment horizontal="center" vertical="center"/>
    </xf>
    <xf numFmtId="9" fontId="4" fillId="2" borderId="75" xfId="2" applyNumberFormat="1" applyFont="1" applyFill="1" applyBorder="1" applyAlignment="1">
      <alignment horizontal="center" vertical="center"/>
    </xf>
    <xf numFmtId="3" fontId="10" fillId="2" borderId="76" xfId="0" applyNumberFormat="1" applyFont="1" applyFill="1" applyBorder="1" applyAlignment="1">
      <alignment horizontal="right" wrapText="1"/>
    </xf>
    <xf numFmtId="166" fontId="10" fillId="2" borderId="77" xfId="0" applyNumberFormat="1" applyFont="1" applyFill="1" applyBorder="1" applyAlignment="1">
      <alignment horizontal="right" wrapText="1"/>
    </xf>
    <xf numFmtId="166" fontId="10" fillId="2" borderId="76" xfId="0" applyNumberFormat="1" applyFont="1" applyFill="1" applyBorder="1" applyAlignment="1">
      <alignment horizontal="right" wrapText="1"/>
    </xf>
    <xf numFmtId="166" fontId="10" fillId="2" borderId="73" xfId="0" applyNumberFormat="1" applyFont="1" applyFill="1" applyBorder="1" applyAlignment="1">
      <alignment horizontal="right" wrapText="1"/>
    </xf>
    <xf numFmtId="9" fontId="10" fillId="2" borderId="74" xfId="2" applyNumberFormat="1" applyFont="1" applyFill="1" applyBorder="1" applyAlignment="1">
      <alignment horizontal="center" vertical="center"/>
    </xf>
    <xf numFmtId="9" fontId="10" fillId="2" borderId="78" xfId="2" applyNumberFormat="1" applyFont="1" applyFill="1" applyBorder="1" applyAlignment="1">
      <alignment horizontal="center" vertical="center"/>
    </xf>
    <xf numFmtId="9" fontId="10" fillId="2" borderId="75" xfId="2" applyNumberFormat="1" applyFont="1" applyFill="1" applyBorder="1" applyAlignment="1">
      <alignment horizontal="center" vertical="center"/>
    </xf>
    <xf numFmtId="2" fontId="4" fillId="2" borderId="78" xfId="2" applyNumberFormat="1" applyFont="1" applyFill="1" applyBorder="1" applyAlignment="1">
      <alignment horizontal="center" vertical="center"/>
    </xf>
    <xf numFmtId="2" fontId="4" fillId="2" borderId="78" xfId="6" applyNumberFormat="1" applyFont="1" applyFill="1" applyBorder="1" applyAlignment="1">
      <alignment horizontal="center" vertical="center" wrapText="1"/>
    </xf>
    <xf numFmtId="2" fontId="4" fillId="2" borderId="74" xfId="2" applyNumberFormat="1" applyFont="1" applyFill="1" applyBorder="1" applyAlignment="1">
      <alignment horizontal="center" vertical="center"/>
    </xf>
    <xf numFmtId="2" fontId="4" fillId="2" borderId="75" xfId="6" applyNumberFormat="1" applyFont="1" applyFill="1" applyBorder="1" applyAlignment="1">
      <alignment horizontal="center" vertical="center" wrapText="1"/>
    </xf>
    <xf numFmtId="1" fontId="4" fillId="2" borderId="74" xfId="2" applyNumberFormat="1" applyFont="1" applyFill="1" applyBorder="1" applyAlignment="1">
      <alignment horizontal="center" vertical="center"/>
    </xf>
    <xf numFmtId="166" fontId="10" fillId="2" borderId="78" xfId="0" applyNumberFormat="1" applyFont="1" applyFill="1" applyBorder="1" applyAlignment="1">
      <alignment vertical="center" wrapText="1"/>
    </xf>
    <xf numFmtId="9" fontId="4" fillId="2" borderId="74" xfId="2" applyFont="1" applyFill="1" applyBorder="1" applyAlignment="1">
      <alignment horizontal="center" vertical="center"/>
    </xf>
    <xf numFmtId="9" fontId="4" fillId="2" borderId="78" xfId="2" applyFont="1" applyFill="1" applyBorder="1" applyAlignment="1">
      <alignment horizontal="center" vertical="center" wrapText="1"/>
    </xf>
    <xf numFmtId="9" fontId="4" fillId="2" borderId="79" xfId="2" applyFont="1" applyFill="1" applyBorder="1" applyAlignment="1">
      <alignment horizontal="center" vertical="center" wrapText="1"/>
    </xf>
    <xf numFmtId="10" fontId="10" fillId="2" borderId="77" xfId="2" applyNumberFormat="1" applyFont="1" applyFill="1" applyBorder="1" applyAlignment="1">
      <alignment horizontal="right" wrapText="1"/>
    </xf>
    <xf numFmtId="10" fontId="10" fillId="2" borderId="76" xfId="2" applyNumberFormat="1" applyFont="1" applyFill="1" applyBorder="1" applyAlignment="1">
      <alignment horizontal="right" wrapText="1"/>
    </xf>
    <xf numFmtId="4" fontId="10" fillId="3" borderId="72" xfId="0" applyNumberFormat="1" applyFont="1" applyFill="1" applyBorder="1" applyAlignment="1">
      <alignment horizontal="right" wrapText="1"/>
    </xf>
    <xf numFmtId="3" fontId="10" fillId="3" borderId="73" xfId="0" applyNumberFormat="1" applyFont="1" applyFill="1" applyBorder="1" applyAlignment="1">
      <alignment horizontal="right" wrapText="1"/>
    </xf>
    <xf numFmtId="167" fontId="10" fillId="2" borderId="74" xfId="2" applyNumberFormat="1" applyFont="1" applyFill="1" applyBorder="1" applyAlignment="1">
      <alignment horizontal="center" vertical="center"/>
    </xf>
    <xf numFmtId="167" fontId="10" fillId="2" borderId="78" xfId="2" applyNumberFormat="1" applyFont="1" applyFill="1" applyBorder="1" applyAlignment="1">
      <alignment horizontal="center" vertical="center"/>
    </xf>
    <xf numFmtId="167" fontId="10" fillId="3" borderId="75" xfId="2" applyNumberFormat="1" applyFont="1" applyFill="1" applyBorder="1" applyAlignment="1">
      <alignment horizontal="center" vertical="center"/>
    </xf>
    <xf numFmtId="3" fontId="10" fillId="3" borderId="76" xfId="0" applyNumberFormat="1" applyFont="1" applyFill="1" applyBorder="1" applyAlignment="1">
      <alignment horizontal="right" wrapText="1"/>
    </xf>
    <xf numFmtId="0" fontId="7" fillId="2" borderId="80" xfId="6" applyFont="1" applyFill="1" applyBorder="1" applyAlignment="1">
      <alignment horizontal="center" vertical="center" wrapText="1"/>
    </xf>
    <xf numFmtId="0" fontId="7" fillId="2" borderId="81" xfId="6" applyFont="1" applyFill="1" applyBorder="1" applyAlignment="1">
      <alignment horizontal="center" vertical="center" wrapText="1"/>
    </xf>
    <xf numFmtId="0" fontId="7" fillId="2" borderId="82" xfId="6" applyFont="1" applyFill="1" applyBorder="1" applyAlignment="1">
      <alignment horizontal="center" vertical="center" wrapText="1"/>
    </xf>
    <xf numFmtId="0" fontId="7" fillId="2" borderId="83" xfId="6" applyFont="1" applyFill="1" applyBorder="1" applyAlignment="1">
      <alignment horizontal="center" vertical="center" wrapText="1"/>
    </xf>
    <xf numFmtId="0" fontId="7" fillId="2" borderId="84" xfId="6" applyFont="1" applyFill="1" applyBorder="1" applyAlignment="1">
      <alignment horizontal="center" vertical="center" wrapText="1"/>
    </xf>
    <xf numFmtId="0" fontId="7" fillId="2" borderId="68" xfId="6" applyFont="1" applyFill="1" applyBorder="1" applyAlignment="1">
      <alignment horizontal="center" vertical="center" wrapText="1"/>
    </xf>
    <xf numFmtId="0" fontId="7" fillId="2" borderId="69" xfId="6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2" fontId="4" fillId="3" borderId="4" xfId="3" applyNumberFormat="1" applyFont="1" applyFill="1" applyBorder="1" applyAlignment="1">
      <alignment horizontal="center" vertical="center"/>
    </xf>
    <xf numFmtId="166" fontId="10" fillId="3" borderId="3" xfId="0" applyNumberFormat="1" applyFont="1" applyFill="1" applyBorder="1" applyAlignment="1">
      <alignment horizontal="right" vertical="center" wrapText="1"/>
    </xf>
    <xf numFmtId="167" fontId="4" fillId="3" borderId="3" xfId="3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3" fontId="10" fillId="2" borderId="4" xfId="0" applyNumberFormat="1" applyFont="1" applyFill="1" applyBorder="1" applyAlignment="1">
      <alignment vertical="center" wrapText="1"/>
    </xf>
    <xf numFmtId="3" fontId="10" fillId="2" borderId="15" xfId="0" applyNumberFormat="1" applyFont="1" applyFill="1" applyBorder="1" applyAlignment="1">
      <alignment wrapText="1"/>
    </xf>
    <xf numFmtId="3" fontId="10" fillId="2" borderId="0" xfId="0" applyNumberFormat="1" applyFont="1" applyFill="1" applyBorder="1" applyAlignment="1">
      <alignment wrapText="1"/>
    </xf>
    <xf numFmtId="3" fontId="10" fillId="2" borderId="16" xfId="0" applyNumberFormat="1" applyFont="1" applyFill="1" applyBorder="1" applyAlignment="1">
      <alignment wrapText="1"/>
    </xf>
    <xf numFmtId="0" fontId="5" fillId="0" borderId="0" xfId="3" applyFont="1" applyBorder="1" applyAlignment="1">
      <alignment vertical="center"/>
    </xf>
    <xf numFmtId="0" fontId="4" fillId="0" borderId="29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4" fillId="2" borderId="28" xfId="3" applyFont="1" applyFill="1" applyBorder="1" applyAlignment="1">
      <alignment horizontal="center" vertical="center" wrapText="1"/>
    </xf>
    <xf numFmtId="0" fontId="4" fillId="2" borderId="29" xfId="3" applyFont="1" applyFill="1" applyBorder="1" applyAlignment="1">
      <alignment horizontal="center" vertical="center" wrapText="1"/>
    </xf>
    <xf numFmtId="0" fontId="4" fillId="2" borderId="30" xfId="3" applyFont="1" applyFill="1" applyBorder="1" applyAlignment="1">
      <alignment horizontal="center" vertical="center" wrapText="1"/>
    </xf>
    <xf numFmtId="0" fontId="4" fillId="2" borderId="31" xfId="3" applyFont="1" applyFill="1" applyBorder="1" applyAlignment="1">
      <alignment horizontal="center" vertical="center" wrapText="1"/>
    </xf>
    <xf numFmtId="0" fontId="4" fillId="2" borderId="32" xfId="3" applyFont="1" applyFill="1" applyBorder="1" applyAlignment="1">
      <alignment horizontal="center" vertical="center" wrapText="1"/>
    </xf>
    <xf numFmtId="0" fontId="4" fillId="2" borderId="33" xfId="3" applyFont="1" applyFill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12" fillId="0" borderId="7" xfId="6" applyFont="1" applyBorder="1" applyAlignment="1">
      <alignment horizontal="center" vertical="center" wrapText="1"/>
    </xf>
    <xf numFmtId="164" fontId="10" fillId="2" borderId="37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164" fontId="10" fillId="2" borderId="38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 wrapText="1"/>
    </xf>
    <xf numFmtId="0" fontId="10" fillId="2" borderId="21" xfId="6" applyFont="1" applyFill="1" applyBorder="1" applyAlignment="1">
      <alignment horizontal="center" vertical="center"/>
    </xf>
    <xf numFmtId="0" fontId="10" fillId="2" borderId="26" xfId="6" applyFont="1" applyFill="1" applyBorder="1" applyAlignment="1">
      <alignment horizontal="center" vertical="center"/>
    </xf>
    <xf numFmtId="0" fontId="10" fillId="2" borderId="43" xfId="6" applyFont="1" applyFill="1" applyBorder="1" applyAlignment="1">
      <alignment horizontal="center" vertical="center" wrapText="1"/>
    </xf>
    <xf numFmtId="0" fontId="10" fillId="2" borderId="44" xfId="6" applyFont="1" applyFill="1" applyBorder="1" applyAlignment="1">
      <alignment horizontal="center" vertical="center" wrapText="1"/>
    </xf>
    <xf numFmtId="3" fontId="14" fillId="0" borderId="0" xfId="6" applyNumberFormat="1" applyFont="1" applyFill="1" applyAlignment="1">
      <alignment horizontal="center" vertical="center"/>
    </xf>
    <xf numFmtId="0" fontId="15" fillId="0" borderId="27" xfId="6" applyFont="1" applyBorder="1" applyAlignment="1">
      <alignment horizontal="center" vertical="center" wrapText="1"/>
    </xf>
    <xf numFmtId="1" fontId="17" fillId="0" borderId="45" xfId="7" applyNumberFormat="1" applyFont="1" applyFill="1" applyBorder="1" applyAlignment="1">
      <alignment horizontal="center" vertical="center" wrapText="1"/>
    </xf>
    <xf numFmtId="1" fontId="17" fillId="0" borderId="49" xfId="7" applyNumberFormat="1" applyFont="1" applyFill="1" applyBorder="1" applyAlignment="1">
      <alignment horizontal="center" vertical="center"/>
    </xf>
    <xf numFmtId="1" fontId="17" fillId="0" borderId="53" xfId="7" applyNumberFormat="1" applyFont="1" applyFill="1" applyBorder="1" applyAlignment="1">
      <alignment horizontal="center" vertical="center"/>
    </xf>
    <xf numFmtId="1" fontId="18" fillId="0" borderId="46" xfId="7" applyNumberFormat="1" applyFont="1" applyFill="1" applyBorder="1" applyAlignment="1">
      <alignment horizontal="center" vertical="center" wrapText="1"/>
    </xf>
    <xf numFmtId="1" fontId="18" fillId="0" borderId="50" xfId="7" applyNumberFormat="1" applyFont="1" applyFill="1" applyBorder="1" applyAlignment="1">
      <alignment horizontal="center" vertical="center" wrapText="1"/>
    </xf>
    <xf numFmtId="1" fontId="18" fillId="0" borderId="54" xfId="7" applyNumberFormat="1" applyFont="1" applyFill="1" applyBorder="1" applyAlignment="1">
      <alignment horizontal="center" vertical="center" wrapText="1"/>
    </xf>
    <xf numFmtId="1" fontId="10" fillId="2" borderId="47" xfId="7" applyNumberFormat="1" applyFont="1" applyFill="1" applyBorder="1" applyAlignment="1">
      <alignment horizontal="center" vertical="center" wrapText="1"/>
    </xf>
    <xf numFmtId="1" fontId="10" fillId="2" borderId="51" xfId="7" applyNumberFormat="1" applyFont="1" applyFill="1" applyBorder="1" applyAlignment="1">
      <alignment horizontal="center" vertical="center" wrapText="1"/>
    </xf>
    <xf numFmtId="1" fontId="10" fillId="2" borderId="55" xfId="7" applyNumberFormat="1" applyFont="1" applyFill="1" applyBorder="1" applyAlignment="1">
      <alignment horizontal="center" vertical="center" wrapText="1"/>
    </xf>
    <xf numFmtId="0" fontId="4" fillId="0" borderId="45" xfId="6" applyFont="1" applyBorder="1" applyAlignment="1">
      <alignment horizontal="center" vertical="center" wrapText="1"/>
    </xf>
    <xf numFmtId="0" fontId="4" fillId="0" borderId="46" xfId="6" applyFont="1" applyBorder="1" applyAlignment="1">
      <alignment horizontal="center" vertical="center" wrapText="1"/>
    </xf>
    <xf numFmtId="0" fontId="4" fillId="0" borderId="47" xfId="6" applyFont="1" applyBorder="1" applyAlignment="1">
      <alignment horizontal="center" vertical="center" wrapText="1"/>
    </xf>
    <xf numFmtId="0" fontId="4" fillId="0" borderId="48" xfId="6" applyFont="1" applyBorder="1" applyAlignment="1">
      <alignment horizontal="center" vertical="center" wrapText="1"/>
    </xf>
    <xf numFmtId="3" fontId="10" fillId="0" borderId="51" xfId="7" applyNumberFormat="1" applyFont="1" applyFill="1" applyBorder="1" applyAlignment="1">
      <alignment horizontal="center" vertical="center" wrapText="1"/>
    </xf>
    <xf numFmtId="3" fontId="10" fillId="0" borderId="55" xfId="7" applyNumberFormat="1" applyFont="1" applyFill="1" applyBorder="1" applyAlignment="1">
      <alignment horizontal="center" vertical="center" wrapText="1"/>
    </xf>
    <xf numFmtId="3" fontId="10" fillId="0" borderId="49" xfId="7" applyNumberFormat="1" applyFont="1" applyFill="1" applyBorder="1" applyAlignment="1">
      <alignment horizontal="center" vertical="center" wrapText="1"/>
    </xf>
    <xf numFmtId="3" fontId="10" fillId="0" borderId="53" xfId="7" applyNumberFormat="1" applyFont="1" applyFill="1" applyBorder="1" applyAlignment="1">
      <alignment horizontal="center" vertical="center" wrapText="1"/>
    </xf>
    <xf numFmtId="3" fontId="10" fillId="0" borderId="50" xfId="7" applyNumberFormat="1" applyFont="1" applyFill="1" applyBorder="1" applyAlignment="1">
      <alignment horizontal="center" vertical="center" wrapText="1"/>
    </xf>
    <xf numFmtId="3" fontId="10" fillId="0" borderId="54" xfId="7" applyNumberFormat="1" applyFont="1" applyFill="1" applyBorder="1" applyAlignment="1">
      <alignment horizontal="center" vertical="center" wrapText="1"/>
    </xf>
    <xf numFmtId="3" fontId="10" fillId="0" borderId="52" xfId="7" applyNumberFormat="1" applyFont="1" applyFill="1" applyBorder="1" applyAlignment="1">
      <alignment horizontal="center" vertical="center" wrapText="1"/>
    </xf>
    <xf numFmtId="3" fontId="10" fillId="0" borderId="56" xfId="7" applyNumberFormat="1" applyFont="1" applyFill="1" applyBorder="1" applyAlignment="1">
      <alignment horizontal="center" vertical="center" wrapText="1"/>
    </xf>
  </cellXfs>
  <cellStyles count="10">
    <cellStyle name="Comma" xfId="1" builtinId="3"/>
    <cellStyle name="Normal" xfId="0" builtinId="0"/>
    <cellStyle name="Normal 2" xfId="5"/>
    <cellStyle name="Normal 2 2" xfId="9"/>
    <cellStyle name="Normal 2 3" xfId="8"/>
    <cellStyle name="Normal 3" xfId="3"/>
    <cellStyle name="Normal 3 2" xfId="4"/>
    <cellStyle name="Normal 3 2 2" xfId="6"/>
    <cellStyle name="Normal_Payments and Expenditures of Medical care11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31"/>
  <sheetViews>
    <sheetView tabSelected="1" zoomScale="106" zoomScaleNormal="106" zoomScaleSheetLayoutView="9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4" sqref="F14"/>
    </sheetView>
  </sheetViews>
  <sheetFormatPr defaultColWidth="9.140625" defaultRowHeight="11.25" x14ac:dyDescent="0.2"/>
  <cols>
    <col min="1" max="1" width="37.42578125" style="1" customWidth="1"/>
    <col min="2" max="7" width="7.28515625" style="1" customWidth="1"/>
    <col min="8" max="10" width="7.7109375" style="1" customWidth="1"/>
    <col min="11" max="12" width="7.28515625" style="1" customWidth="1"/>
    <col min="13" max="13" width="7.28515625" style="22" customWidth="1"/>
    <col min="14" max="14" width="7.7109375" style="22" customWidth="1"/>
    <col min="15" max="16" width="8.140625" style="22" customWidth="1"/>
    <col min="17" max="19" width="6.7109375" style="22" customWidth="1"/>
    <col min="20" max="20" width="7.7109375" style="22" customWidth="1"/>
    <col min="21" max="22" width="8.42578125" style="22" customWidth="1"/>
    <col min="23" max="25" width="7.140625" style="22" customWidth="1"/>
    <col min="26" max="28" width="7.7109375" style="22" customWidth="1"/>
    <col min="29" max="30" width="8.140625" style="22" hidden="1" customWidth="1"/>
    <col min="31" max="33" width="7.85546875" style="22" customWidth="1"/>
    <col min="34" max="35" width="8.140625" style="22" hidden="1" customWidth="1"/>
    <col min="36" max="38" width="8.42578125" style="22" customWidth="1"/>
    <col min="39" max="39" width="8" style="22" customWidth="1"/>
    <col min="40" max="47" width="8.140625" style="22" customWidth="1"/>
    <col min="48" max="50" width="7.28515625" style="22" customWidth="1"/>
    <col min="51" max="53" width="6.42578125" style="22" customWidth="1"/>
    <col min="54" max="56" width="7.28515625" style="22" customWidth="1"/>
    <col min="57" max="62" width="8" style="22" customWidth="1"/>
    <col min="63" max="68" width="7.28515625" style="22" customWidth="1"/>
    <col min="69" max="71" width="8" style="189" customWidth="1"/>
    <col min="72" max="72" width="8" style="22" customWidth="1"/>
    <col min="73" max="74" width="8" style="1" customWidth="1"/>
    <col min="75" max="81" width="7.7109375" style="1" customWidth="1"/>
    <col min="82" max="82" width="7.85546875" style="1" customWidth="1"/>
    <col min="83" max="83" width="6.28515625" style="1" customWidth="1"/>
    <col min="84" max="16384" width="9.140625" style="1"/>
  </cols>
  <sheetData>
    <row r="1" spans="1:84" s="291" customFormat="1" ht="39" customHeight="1" x14ac:dyDescent="0.25">
      <c r="A1" s="302" t="s">
        <v>249</v>
      </c>
      <c r="B1" s="293" t="s">
        <v>0</v>
      </c>
      <c r="C1" s="292"/>
      <c r="D1" s="295"/>
      <c r="E1" s="293" t="s">
        <v>1</v>
      </c>
      <c r="F1" s="292"/>
      <c r="G1" s="295"/>
      <c r="H1" s="293" t="s">
        <v>2</v>
      </c>
      <c r="I1" s="292"/>
      <c r="J1" s="295"/>
      <c r="K1" s="293" t="s">
        <v>3</v>
      </c>
      <c r="L1" s="292"/>
      <c r="M1" s="292"/>
      <c r="N1" s="296" t="s">
        <v>4</v>
      </c>
      <c r="O1" s="297"/>
      <c r="P1" s="298"/>
      <c r="Q1" s="296" t="s">
        <v>1015</v>
      </c>
      <c r="R1" s="297"/>
      <c r="S1" s="298"/>
      <c r="T1" s="296" t="s">
        <v>5</v>
      </c>
      <c r="U1" s="297"/>
      <c r="V1" s="298"/>
      <c r="W1" s="296" t="s">
        <v>6</v>
      </c>
      <c r="X1" s="297"/>
      <c r="Y1" s="298"/>
      <c r="Z1" s="296" t="s">
        <v>7</v>
      </c>
      <c r="AA1" s="297"/>
      <c r="AB1" s="298"/>
      <c r="AC1" s="299" t="s">
        <v>8</v>
      </c>
      <c r="AD1" s="300"/>
      <c r="AE1" s="300"/>
      <c r="AF1" s="300"/>
      <c r="AG1" s="301"/>
      <c r="AH1" s="299" t="s">
        <v>9</v>
      </c>
      <c r="AI1" s="300"/>
      <c r="AJ1" s="300"/>
      <c r="AK1" s="300"/>
      <c r="AL1" s="301"/>
      <c r="AM1" s="296" t="s">
        <v>10</v>
      </c>
      <c r="AN1" s="297"/>
      <c r="AO1" s="298"/>
      <c r="AP1" s="296" t="s">
        <v>11</v>
      </c>
      <c r="AQ1" s="297"/>
      <c r="AR1" s="298"/>
      <c r="AS1" s="297" t="s">
        <v>12</v>
      </c>
      <c r="AT1" s="297"/>
      <c r="AU1" s="297"/>
      <c r="AV1" s="296" t="s">
        <v>13</v>
      </c>
      <c r="AW1" s="297"/>
      <c r="AX1" s="298"/>
      <c r="AY1" s="296" t="s">
        <v>14</v>
      </c>
      <c r="AZ1" s="297"/>
      <c r="BA1" s="298"/>
      <c r="BB1" s="296" t="s">
        <v>15</v>
      </c>
      <c r="BC1" s="297"/>
      <c r="BD1" s="298"/>
      <c r="BE1" s="297" t="s">
        <v>16</v>
      </c>
      <c r="BF1" s="297"/>
      <c r="BG1" s="297"/>
      <c r="BH1" s="296" t="s">
        <v>17</v>
      </c>
      <c r="BI1" s="297"/>
      <c r="BJ1" s="298"/>
      <c r="BK1" s="297" t="s">
        <v>18</v>
      </c>
      <c r="BL1" s="297"/>
      <c r="BM1" s="297"/>
      <c r="BN1" s="296" t="s">
        <v>19</v>
      </c>
      <c r="BO1" s="297"/>
      <c r="BP1" s="298"/>
      <c r="BQ1" s="297" t="s">
        <v>20</v>
      </c>
      <c r="BR1" s="297"/>
      <c r="BS1" s="297"/>
      <c r="BT1" s="293" t="s">
        <v>21</v>
      </c>
      <c r="BU1" s="292"/>
      <c r="BV1" s="295"/>
      <c r="BW1" s="292" t="s">
        <v>22</v>
      </c>
      <c r="BX1" s="292"/>
      <c r="BY1" s="292"/>
      <c r="BZ1" s="293" t="s">
        <v>23</v>
      </c>
      <c r="CA1" s="292"/>
      <c r="CB1" s="294"/>
    </row>
    <row r="2" spans="1:84" s="134" customFormat="1" ht="52.5" customHeight="1" x14ac:dyDescent="0.2">
      <c r="A2" s="303"/>
      <c r="B2" s="165" t="s">
        <v>244</v>
      </c>
      <c r="C2" s="166" t="s">
        <v>241</v>
      </c>
      <c r="D2" s="201" t="s">
        <v>245</v>
      </c>
      <c r="E2" s="3" t="s">
        <v>244</v>
      </c>
      <c r="F2" s="4" t="s">
        <v>241</v>
      </c>
      <c r="G2" s="200" t="s">
        <v>245</v>
      </c>
      <c r="H2" s="3" t="s">
        <v>24</v>
      </c>
      <c r="I2" s="4" t="s">
        <v>246</v>
      </c>
      <c r="J2" s="2" t="s">
        <v>247</v>
      </c>
      <c r="K2" s="3" t="s">
        <v>244</v>
      </c>
      <c r="L2" s="4" t="s">
        <v>241</v>
      </c>
      <c r="M2" s="2" t="s">
        <v>245</v>
      </c>
      <c r="N2" s="3" t="s">
        <v>24</v>
      </c>
      <c r="O2" s="4" t="s">
        <v>246</v>
      </c>
      <c r="P2" s="2" t="s">
        <v>247</v>
      </c>
      <c r="Q2" s="3" t="s">
        <v>244</v>
      </c>
      <c r="R2" s="4" t="s">
        <v>241</v>
      </c>
      <c r="S2" s="2" t="s">
        <v>245</v>
      </c>
      <c r="T2" s="3" t="s">
        <v>24</v>
      </c>
      <c r="U2" s="4" t="s">
        <v>246</v>
      </c>
      <c r="V2" s="2" t="s">
        <v>247</v>
      </c>
      <c r="W2" s="3" t="s">
        <v>244</v>
      </c>
      <c r="X2" s="4" t="s">
        <v>241</v>
      </c>
      <c r="Y2" s="2" t="s">
        <v>245</v>
      </c>
      <c r="Z2" s="3" t="s">
        <v>24</v>
      </c>
      <c r="AA2" s="4" t="s">
        <v>246</v>
      </c>
      <c r="AB2" s="2" t="s">
        <v>247</v>
      </c>
      <c r="AC2" s="5" t="s">
        <v>244</v>
      </c>
      <c r="AD2" s="6" t="s">
        <v>241</v>
      </c>
      <c r="AE2" s="3" t="s">
        <v>24</v>
      </c>
      <c r="AF2" s="4" t="s">
        <v>246</v>
      </c>
      <c r="AG2" s="2" t="s">
        <v>247</v>
      </c>
      <c r="AH2" s="5" t="s">
        <v>244</v>
      </c>
      <c r="AI2" s="6" t="s">
        <v>241</v>
      </c>
      <c r="AJ2" s="3" t="s">
        <v>24</v>
      </c>
      <c r="AK2" s="4" t="s">
        <v>246</v>
      </c>
      <c r="AL2" s="2" t="s">
        <v>247</v>
      </c>
      <c r="AM2" s="3" t="s">
        <v>24</v>
      </c>
      <c r="AN2" s="4" t="s">
        <v>246</v>
      </c>
      <c r="AO2" s="2" t="s">
        <v>247</v>
      </c>
      <c r="AP2" s="3" t="s">
        <v>24</v>
      </c>
      <c r="AQ2" s="4" t="s">
        <v>246</v>
      </c>
      <c r="AR2" s="2" t="s">
        <v>247</v>
      </c>
      <c r="AS2" s="7" t="s">
        <v>24</v>
      </c>
      <c r="AT2" s="4" t="s">
        <v>246</v>
      </c>
      <c r="AU2" s="2" t="s">
        <v>247</v>
      </c>
      <c r="AV2" s="3" t="s">
        <v>244</v>
      </c>
      <c r="AW2" s="4" t="s">
        <v>241</v>
      </c>
      <c r="AX2" s="2" t="s">
        <v>245</v>
      </c>
      <c r="AY2" s="8" t="s">
        <v>244</v>
      </c>
      <c r="AZ2" s="4" t="s">
        <v>241</v>
      </c>
      <c r="BA2" s="2" t="s">
        <v>245</v>
      </c>
      <c r="BB2" s="8" t="s">
        <v>244</v>
      </c>
      <c r="BC2" s="4" t="s">
        <v>241</v>
      </c>
      <c r="BD2" s="2" t="s">
        <v>245</v>
      </c>
      <c r="BE2" s="3" t="s">
        <v>24</v>
      </c>
      <c r="BF2" s="4" t="s">
        <v>246</v>
      </c>
      <c r="BG2" s="2" t="s">
        <v>247</v>
      </c>
      <c r="BH2" s="3" t="s">
        <v>24</v>
      </c>
      <c r="BI2" s="4" t="s">
        <v>246</v>
      </c>
      <c r="BJ2" s="2" t="s">
        <v>247</v>
      </c>
      <c r="BK2" s="7" t="s">
        <v>244</v>
      </c>
      <c r="BL2" s="4" t="s">
        <v>241</v>
      </c>
      <c r="BM2" s="202" t="s">
        <v>245</v>
      </c>
      <c r="BN2" s="3" t="s">
        <v>244</v>
      </c>
      <c r="BO2" s="4" t="s">
        <v>241</v>
      </c>
      <c r="BP2" s="2" t="s">
        <v>245</v>
      </c>
      <c r="BQ2" s="3" t="s">
        <v>24</v>
      </c>
      <c r="BR2" s="4" t="s">
        <v>246</v>
      </c>
      <c r="BS2" s="2" t="s">
        <v>247</v>
      </c>
      <c r="BT2" s="3" t="s">
        <v>24</v>
      </c>
      <c r="BU2" s="4" t="s">
        <v>246</v>
      </c>
      <c r="BV2" s="2" t="s">
        <v>247</v>
      </c>
      <c r="BW2" s="7" t="s">
        <v>24</v>
      </c>
      <c r="BX2" s="4" t="s">
        <v>246</v>
      </c>
      <c r="BY2" s="2" t="s">
        <v>247</v>
      </c>
      <c r="BZ2" s="3" t="s">
        <v>24</v>
      </c>
      <c r="CA2" s="4" t="s">
        <v>246</v>
      </c>
      <c r="CB2" s="167" t="s">
        <v>247</v>
      </c>
      <c r="CC2" s="142"/>
    </row>
    <row r="3" spans="1:84" s="164" customFormat="1" ht="16.5" hidden="1" customHeight="1" x14ac:dyDescent="0.25">
      <c r="A3" s="154" t="s">
        <v>25</v>
      </c>
      <c r="B3" s="155">
        <f>SUBTOTAL(9,B7:B68)</f>
        <v>1076061.5992079473</v>
      </c>
      <c r="C3" s="281">
        <f t="shared" ref="C3:D3" si="0">SUBTOTAL(9,C7:C68)</f>
        <v>746316.20739619422</v>
      </c>
      <c r="D3" s="156">
        <f t="shared" si="0"/>
        <v>1169745.7889999996</v>
      </c>
      <c r="E3" s="155">
        <f>SUBTOTAL(9,E7:E68)</f>
        <v>1055032.6067718649</v>
      </c>
      <c r="F3" s="281">
        <f>SUBTOTAL(9,F7:F68)</f>
        <v>766333.25729984546</v>
      </c>
      <c r="G3" s="156">
        <f>SUBTOTAL(9,G7:G68)</f>
        <v>1182357.2880000002</v>
      </c>
      <c r="H3" s="9">
        <f t="shared" ref="H3:H5" si="1">IF(G3=0,"0",(D3/G3))</f>
        <v>0.98933359727385506</v>
      </c>
      <c r="I3" s="10">
        <f t="shared" ref="I3:I67" si="2">H3-IF(E3=0,"0",(B3/E3))</f>
        <v>-3.0598480939751704E-2</v>
      </c>
      <c r="J3" s="282">
        <f t="shared" ref="J3:J6" si="3">H3-IF(F3=0,"0",(C3/F3))</f>
        <v>1.5454152153830836E-2</v>
      </c>
      <c r="K3" s="157">
        <f>SUBTOTAL(9,K7:K68)</f>
        <v>496622.03041186347</v>
      </c>
      <c r="L3" s="283">
        <f t="shared" ref="L3:M3" si="4">SUBTOTAL(9,L7:L68)</f>
        <v>362991.0295200001</v>
      </c>
      <c r="M3" s="158">
        <f t="shared" si="4"/>
        <v>565550.59599999979</v>
      </c>
      <c r="N3" s="11">
        <f t="shared" ref="N3:N6" si="5">IF(G3=0,"0",(M3/G3))</f>
        <v>0.47832461620518191</v>
      </c>
      <c r="O3" s="284">
        <f t="shared" ref="O3:O6" si="6">N3-IF(E3=0,"0",(K3/E3))</f>
        <v>7.6073822313407757E-3</v>
      </c>
      <c r="P3" s="13">
        <f t="shared" ref="P3:P6" si="7">N3-IF(F3=0,"0",(L3/F3))</f>
        <v>4.6520643979052756E-3</v>
      </c>
      <c r="Q3" s="158">
        <f>SUBTOTAL(9,Q7:Q68)</f>
        <v>114472.12241999993</v>
      </c>
      <c r="R3" s="283">
        <f t="shared" ref="R3:S3" si="8">SUBTOTAL(9,R7:R68)</f>
        <v>81045.164000000004</v>
      </c>
      <c r="S3" s="159">
        <f t="shared" si="8"/>
        <v>121132.386</v>
      </c>
      <c r="T3" s="11">
        <f t="shared" ref="T3:T6" si="9">S3/G3</f>
        <v>0.10244990006777036</v>
      </c>
      <c r="U3" s="12">
        <f t="shared" ref="U3:U6" si="10">T3-Q3/E3</f>
        <v>-6.0511279433504567E-3</v>
      </c>
      <c r="V3" s="13">
        <f t="shared" ref="V3:V6" si="11">T3-R3/F3</f>
        <v>-3.3071752359433992E-3</v>
      </c>
      <c r="W3" s="160">
        <f>SUBTOTAL(9,W7:W68)</f>
        <v>362441.78268000012</v>
      </c>
      <c r="X3" s="161">
        <f t="shared" ref="X3:Y3" si="12">SUBTOTAL(9,X7:X68)</f>
        <v>257328.74200000014</v>
      </c>
      <c r="Y3" s="162">
        <f t="shared" si="12"/>
        <v>393771.23000000004</v>
      </c>
      <c r="Z3" s="11">
        <f t="shared" ref="Z3:Z6" si="13">Y3/G3</f>
        <v>0.3330391193901111</v>
      </c>
      <c r="AA3" s="12">
        <f t="shared" ref="AA3:AA6" si="14">Z3-W3/E3</f>
        <v>-1.049697641737396E-2</v>
      </c>
      <c r="AB3" s="13">
        <f t="shared" ref="AB3:AB6" si="15">Z3-X3/F3</f>
        <v>-2.7530957444519277E-3</v>
      </c>
      <c r="AC3" s="157">
        <f>SUBTOTAL(9,AC7:AC68)</f>
        <v>463776.07482400013</v>
      </c>
      <c r="AD3" s="158">
        <f t="shared" ref="AD3:AE3" si="16">SUBTOTAL(9,AD7:AD68)</f>
        <v>529677.04732999986</v>
      </c>
      <c r="AE3" s="158">
        <f t="shared" si="16"/>
        <v>530918.01943863323</v>
      </c>
      <c r="AF3" s="158">
        <f t="shared" ref="AF3:AG3" si="17">SUBTOTAL(9,AF7:AF68)</f>
        <v>33101.348954633177</v>
      </c>
      <c r="AG3" s="158">
        <f t="shared" si="17"/>
        <v>1240.9721086332361</v>
      </c>
      <c r="AH3" s="157">
        <f>SUBTOTAL(9,AH7:AH68)</f>
        <v>117272.91849000003</v>
      </c>
      <c r="AI3" s="158">
        <f t="shared" ref="AI3:AL3" si="18">SUBTOTAL(9,AI7:AI68)</f>
        <v>129891.99890999997</v>
      </c>
      <c r="AJ3" s="158">
        <f t="shared" si="18"/>
        <v>127688.59911999998</v>
      </c>
      <c r="AK3" s="158">
        <f t="shared" si="18"/>
        <v>-18021.600450000002</v>
      </c>
      <c r="AL3" s="159">
        <f t="shared" si="18"/>
        <v>-2203.3997900000068</v>
      </c>
      <c r="AM3" s="11">
        <f t="shared" ref="AM3:AM5" si="19">IF(D3=0,"0",(AE3/D3))</f>
        <v>0.45387470032485272</v>
      </c>
      <c r="AN3" s="12">
        <f t="shared" ref="AN3:AN5" si="20">AM3-IF(B3=0,"0",(AC3/B3))</f>
        <v>2.2880717112952864E-2</v>
      </c>
      <c r="AO3" s="13">
        <f t="shared" ref="AO3:AO5" si="21">AM3-IF(C3=0,"0",(AD3/C3))</f>
        <v>-0.25584732109282243</v>
      </c>
      <c r="AP3" s="11">
        <f t="shared" ref="AP3:AP67" si="22">IF(D3=0,"0",(AJ3/D3))</f>
        <v>0.10915927231433703</v>
      </c>
      <c r="AQ3" s="12">
        <f t="shared" ref="AQ3:AQ6" si="23">AP3-IF(B3=0,"0",(AH3/B3))</f>
        <v>1.7581023714677291E-4</v>
      </c>
      <c r="AR3" s="13">
        <f>AP3-IF(C3=0,"0",(AI3/C3))</f>
        <v>-6.4884916492947781E-2</v>
      </c>
      <c r="AS3" s="14">
        <f t="shared" ref="AS3:AS6" si="24">AJ3/G3</f>
        <v>0.10799493555453939</v>
      </c>
      <c r="AT3" s="12">
        <f t="shared" ref="AT3:AT6" si="25">AS3-AH3/E3</f>
        <v>-3.1607934127630827E-3</v>
      </c>
      <c r="AU3" s="12">
        <f t="shared" ref="AU3:AU6" si="26">AS3-AI3/F3</f>
        <v>-6.150312246746388E-2</v>
      </c>
      <c r="AV3" s="160">
        <f>SUBTOTAL(9,AV7:AV68)</f>
        <v>788718</v>
      </c>
      <c r="AW3" s="161">
        <f t="shared" ref="AW3:AX3" si="27">SUBTOTAL(9,AW7:AW68)</f>
        <v>414293</v>
      </c>
      <c r="AX3" s="162">
        <f t="shared" si="27"/>
        <v>637387</v>
      </c>
      <c r="AY3" s="160">
        <f>SUBTOTAL(9,AY7:AY68)</f>
        <v>7738.9533366666665</v>
      </c>
      <c r="AZ3" s="161">
        <f t="shared" ref="AZ3:BA3" si="28">SUBTOTAL(9,AZ7:AZ68)</f>
        <v>7854.8928194455739</v>
      </c>
      <c r="BA3" s="162">
        <f t="shared" si="28"/>
        <v>7810.4474790137692</v>
      </c>
      <c r="BB3" s="160">
        <f>SUBTOTAL(9,BB7:BB68)</f>
        <v>13114</v>
      </c>
      <c r="BC3" s="161">
        <f t="shared" ref="BC3:BD3" si="29">SUBTOTAL(9,BC7:BC68)</f>
        <v>12903.434209152145</v>
      </c>
      <c r="BD3" s="162">
        <f t="shared" si="29"/>
        <v>12843.399444444443</v>
      </c>
      <c r="BE3" s="15">
        <f t="shared" ref="BE3:BE6" si="30">(AX3-AW3)/BA3/3</f>
        <v>9.5211787629940954</v>
      </c>
      <c r="BF3" s="16">
        <f t="shared" ref="BF3:BF6" si="31">BE3-AV3/AY3/6</f>
        <v>-7.464709932985512</v>
      </c>
      <c r="BG3" s="16">
        <f t="shared" ref="BG3:BG6" si="32">BE3-AW3/AZ3/3</f>
        <v>-8.0599225761345625</v>
      </c>
      <c r="BH3" s="17">
        <f t="shared" ref="BH3:BH6" si="33">(AX3-AW3)/BD3/3</f>
        <v>5.7901077505483904</v>
      </c>
      <c r="BI3" s="16">
        <f t="shared" ref="BI3:BI6" si="34">BH3-AV3/BB3/6</f>
        <v>-4.2337598718398972</v>
      </c>
      <c r="BJ3" s="18">
        <f t="shared" ref="BJ3:BJ6" si="35">BH3-AW3/BC3/3</f>
        <v>-4.9122885594755541</v>
      </c>
      <c r="BK3" s="161">
        <f>SUBTOTAL(1,BK7:BK68)</f>
        <v>356.88524590163934</v>
      </c>
      <c r="BL3" s="161">
        <f t="shared" ref="BL3:BM3" si="36">SUBTOTAL(1,BL7:BL68)</f>
        <v>353.87096774193549</v>
      </c>
      <c r="BM3" s="161">
        <f t="shared" si="36"/>
        <v>353.59677419354841</v>
      </c>
      <c r="BN3" s="285">
        <f>SUBTOTAL(9,BN7:BN68)</f>
        <v>4062952</v>
      </c>
      <c r="BO3" s="286">
        <f t="shared" ref="BO3:BP3" si="37">SUBTOTAL(9,BO7:BO68)</f>
        <v>2115248</v>
      </c>
      <c r="BP3" s="287">
        <f t="shared" si="37"/>
        <v>3297995</v>
      </c>
      <c r="BQ3" s="19">
        <f t="shared" ref="BQ3:CB3" si="38">SUBTOTAL(1,BQ7:BQ68)</f>
        <v>370.28007149302272</v>
      </c>
      <c r="BR3" s="16">
        <f t="shared" si="38"/>
        <v>83.194776362358468</v>
      </c>
      <c r="BS3" s="18">
        <f t="shared" si="38"/>
        <v>7.2018132221307978</v>
      </c>
      <c r="BT3" s="161">
        <f t="shared" si="38"/>
        <v>1930.6032636079344</v>
      </c>
      <c r="BU3" s="161">
        <f t="shared" si="38"/>
        <v>495.06526484091336</v>
      </c>
      <c r="BV3" s="161">
        <f t="shared" si="38"/>
        <v>53.627763069838878</v>
      </c>
      <c r="BW3" s="15">
        <f t="shared" si="38"/>
        <v>6.7683910081981544</v>
      </c>
      <c r="BX3" s="16">
        <f t="shared" si="38"/>
        <v>0.27970032161430586</v>
      </c>
      <c r="BY3" s="16">
        <f t="shared" si="38"/>
        <v>4.1598467829856267E-2</v>
      </c>
      <c r="BZ3" s="20">
        <f t="shared" si="38"/>
        <v>0.55513562606105182</v>
      </c>
      <c r="CA3" s="21">
        <f t="shared" si="38"/>
        <v>-0.12850062014091151</v>
      </c>
      <c r="CB3" s="168">
        <f t="shared" si="38"/>
        <v>1.5166233977645426E-2</v>
      </c>
      <c r="CC3" s="163"/>
    </row>
    <row r="4" spans="1:84" s="22" customFormat="1" ht="11.25" hidden="1" customHeight="1" x14ac:dyDescent="0.2">
      <c r="A4" s="23" t="s">
        <v>26</v>
      </c>
      <c r="B4" s="24">
        <f>SUBTOTAL(9,B7:B28)</f>
        <v>658426.58040199848</v>
      </c>
      <c r="C4" s="25">
        <f t="shared" ref="C4:D4" si="39">SUBTOTAL(9,C7:C28)</f>
        <v>460089.47276189737</v>
      </c>
      <c r="D4" s="26">
        <f t="shared" si="39"/>
        <v>721696.73499999999</v>
      </c>
      <c r="E4" s="24">
        <f>SUBTOTAL(9,E7:E28)</f>
        <v>651040.57128186477</v>
      </c>
      <c r="F4" s="25">
        <f>SUBTOTAL(9,F7:F28)</f>
        <v>485614.27666984533</v>
      </c>
      <c r="G4" s="26">
        <f>SUBTOTAL(9,G7:G28)</f>
        <v>746843.58899999992</v>
      </c>
      <c r="H4" s="27">
        <f t="shared" si="1"/>
        <v>0.96632915597003277</v>
      </c>
      <c r="I4" s="28">
        <f t="shared" si="2"/>
        <v>-4.5015773126461212E-2</v>
      </c>
      <c r="J4" s="29">
        <f t="shared" si="3"/>
        <v>1.8891045383554905E-2</v>
      </c>
      <c r="K4" s="30">
        <f>SUBTOTAL(9,K7:K28)</f>
        <v>263660.0282118633</v>
      </c>
      <c r="L4" s="31">
        <f t="shared" ref="L4:M4" si="40">SUBTOTAL(9,L7:L28)</f>
        <v>191214.75404999999</v>
      </c>
      <c r="M4" s="31">
        <f t="shared" si="40"/>
        <v>294717.77899999998</v>
      </c>
      <c r="N4" s="32">
        <f t="shared" si="5"/>
        <v>0.39461780664759782</v>
      </c>
      <c r="O4" s="33">
        <f t="shared" si="6"/>
        <v>-1.0364678073332134E-2</v>
      </c>
      <c r="P4" s="34">
        <f t="shared" si="7"/>
        <v>8.5929657809014071E-4</v>
      </c>
      <c r="Q4" s="31">
        <f>SUBTOTAL(9,Q7:Q28)</f>
        <v>60784.977349999986</v>
      </c>
      <c r="R4" s="31">
        <f t="shared" ref="R4:S4" si="41">SUBTOTAL(9,R7:R28)</f>
        <v>43810.284</v>
      </c>
      <c r="S4" s="35">
        <f t="shared" si="41"/>
        <v>65862.337999999989</v>
      </c>
      <c r="T4" s="32">
        <f t="shared" si="9"/>
        <v>8.8187592382211633E-2</v>
      </c>
      <c r="U4" s="33">
        <f t="shared" si="10"/>
        <v>-5.178289916517545E-3</v>
      </c>
      <c r="V4" s="34">
        <f t="shared" si="11"/>
        <v>-2.0286267545772674E-3</v>
      </c>
      <c r="W4" s="36">
        <f>SUBTOTAL(9,W7:W28)</f>
        <v>277505.18699999998</v>
      </c>
      <c r="X4" s="37">
        <f t="shared" ref="X4:Y4" si="42">SUBTOTAL(9,X7:X28)</f>
        <v>203231.91100000005</v>
      </c>
      <c r="Y4" s="38">
        <f t="shared" si="42"/>
        <v>310958.28500000003</v>
      </c>
      <c r="Z4" s="32">
        <f t="shared" si="13"/>
        <v>0.41636333173370799</v>
      </c>
      <c r="AA4" s="33">
        <f t="shared" si="14"/>
        <v>-9.8853526664159364E-3</v>
      </c>
      <c r="AB4" s="34">
        <f t="shared" si="15"/>
        <v>-2.1414791085221929E-3</v>
      </c>
      <c r="AC4" s="30">
        <f>SUBTOTAL(9,AC7:AC28)</f>
        <v>284359.39393000008</v>
      </c>
      <c r="AD4" s="31">
        <f t="shared" ref="AD4:AE4" si="43">SUBTOTAL(9,AD7:AD28)</f>
        <v>351558.17797999986</v>
      </c>
      <c r="AE4" s="31">
        <f t="shared" si="43"/>
        <v>353365.64588000003</v>
      </c>
      <c r="AF4" s="31">
        <f t="shared" ref="AF4:AG4" si="44">SUBTOTAL(9,AF7:AF28)</f>
        <v>34965.656289999984</v>
      </c>
      <c r="AG4" s="31">
        <f t="shared" si="44"/>
        <v>1807.467900000039</v>
      </c>
      <c r="AH4" s="30">
        <f>SUBTOTAL(9,AH7:AH28)</f>
        <v>55017.565999999992</v>
      </c>
      <c r="AI4" s="31">
        <f t="shared" ref="AI4:AL4" si="45">SUBTOTAL(9,AI7:AI28)</f>
        <v>80416.809379999992</v>
      </c>
      <c r="AJ4" s="31">
        <f t="shared" si="45"/>
        <v>82258.574639999992</v>
      </c>
      <c r="AK4" s="31">
        <f t="shared" si="45"/>
        <v>-1196.2724400000025</v>
      </c>
      <c r="AL4" s="35">
        <f t="shared" si="45"/>
        <v>1841.7652599999949</v>
      </c>
      <c r="AM4" s="32">
        <f t="shared" si="19"/>
        <v>0.48963176462201957</v>
      </c>
      <c r="AN4" s="33">
        <f t="shared" si="20"/>
        <v>5.7754616290027705E-2</v>
      </c>
      <c r="AO4" s="34">
        <f t="shared" si="21"/>
        <v>-0.27447652038091958</v>
      </c>
      <c r="AP4" s="32">
        <f t="shared" si="22"/>
        <v>0.11397941912540313</v>
      </c>
      <c r="AQ4" s="33">
        <f t="shared" si="23"/>
        <v>3.0420268207757395E-2</v>
      </c>
      <c r="AR4" s="34">
        <f t="shared" ref="AR4:AR67" si="46">AP4-IF(C4=0,"0",(AI4/C4))</f>
        <v>-6.0805734938786465E-2</v>
      </c>
      <c r="AS4" s="33">
        <f t="shared" si="24"/>
        <v>0.11014163588140542</v>
      </c>
      <c r="AT4" s="33">
        <f t="shared" si="25"/>
        <v>2.5634512321235758E-2</v>
      </c>
      <c r="AU4" s="33">
        <f t="shared" si="26"/>
        <v>-5.5456480243736797E-2</v>
      </c>
      <c r="AV4" s="36">
        <f>SUBTOTAL(9,AV7:AV28)</f>
        <v>386806</v>
      </c>
      <c r="AW4" s="37">
        <f t="shared" ref="AW4:AX4" si="47">SUBTOTAL(9,AW7:AW28)</f>
        <v>195858</v>
      </c>
      <c r="AX4" s="38">
        <f t="shared" si="47"/>
        <v>309890</v>
      </c>
      <c r="AY4" s="36">
        <f>SUBTOTAL(9,AY7:AY28)</f>
        <v>3823.9533366666665</v>
      </c>
      <c r="AZ4" s="37">
        <f t="shared" ref="AZ4:BA4" si="48">SUBTOTAL(9,AZ7:AZ28)</f>
        <v>4015.7489170065505</v>
      </c>
      <c r="BA4" s="38">
        <f t="shared" si="48"/>
        <v>3998.8814746323078</v>
      </c>
      <c r="BB4" s="36">
        <f>SUBTOTAL(9,BB7:BB28)</f>
        <v>5942</v>
      </c>
      <c r="BC4" s="37">
        <f t="shared" ref="BC4:BD4" si="49">SUBTOTAL(9,BC7:BC28)</f>
        <v>5969.7008758188103</v>
      </c>
      <c r="BD4" s="38">
        <f t="shared" si="49"/>
        <v>5958.9494444444445</v>
      </c>
      <c r="BE4" s="39">
        <f t="shared" si="30"/>
        <v>9.505324653354899</v>
      </c>
      <c r="BF4" s="39">
        <f t="shared" si="31"/>
        <v>-7.3535805138464934</v>
      </c>
      <c r="BG4" s="39">
        <f t="shared" si="32"/>
        <v>-6.7521658793614687</v>
      </c>
      <c r="BH4" s="40">
        <f t="shared" si="33"/>
        <v>6.3787530035355786</v>
      </c>
      <c r="BI4" s="39">
        <f t="shared" si="34"/>
        <v>-4.4707365061693469</v>
      </c>
      <c r="BJ4" s="41">
        <f t="shared" si="35"/>
        <v>-4.5574733431564241</v>
      </c>
      <c r="BK4" s="37">
        <f>SUBTOTAL(1,BK7:BK28)</f>
        <v>497.95238095238096</v>
      </c>
      <c r="BL4" s="37">
        <f t="shared" ref="BL4:BM4" si="50">SUBTOTAL(1,BL7:BL28)</f>
        <v>486.90909090909093</v>
      </c>
      <c r="BM4" s="37">
        <f t="shared" si="50"/>
        <v>487.54545454545456</v>
      </c>
      <c r="BN4" s="288">
        <f>SUBTOTAL(9,BN7:BN28)</f>
        <v>2033803</v>
      </c>
      <c r="BO4" s="289">
        <f t="shared" ref="BO4:BP4" si="51">SUBTOTAL(9,BO7:BO28)</f>
        <v>1003728</v>
      </c>
      <c r="BP4" s="290">
        <f t="shared" si="51"/>
        <v>1626400</v>
      </c>
      <c r="BQ4" s="42">
        <f>SUBTOTAL(1,BQ7:BQ28)</f>
        <v>623.17865082269873</v>
      </c>
      <c r="BR4" s="39">
        <f t="shared" ref="BR4" si="52">SUBTOTAL(1,BR7:BR28)</f>
        <v>130.98084603962289</v>
      </c>
      <c r="BS4" s="41">
        <f t="shared" ref="BS4" si="53">SUBTOTAL(1,BS7:BS28)</f>
        <v>9.1454511953338606</v>
      </c>
      <c r="BT4" s="37">
        <f>SUBTOTAL(1,BT7:BT28)</f>
        <v>3107.2894117907681</v>
      </c>
      <c r="BU4" s="37">
        <f t="shared" ref="BU4" si="54">SUBTOTAL(1,BU7:BU28)</f>
        <v>763.43374750868804</v>
      </c>
      <c r="BV4" s="37">
        <f t="shared" ref="BV4" si="55">SUBTOTAL(1,BV7:BV28)</f>
        <v>117.52581875792256</v>
      </c>
      <c r="BW4" s="39">
        <f>SUBTOTAL(1,BW7:BW28)</f>
        <v>5.4281237870100236</v>
      </c>
      <c r="BX4" s="39">
        <f t="shared" ref="BX4" si="56">SUBTOTAL(1,BX7:BX28)</f>
        <v>0.18157150525978233</v>
      </c>
      <c r="BY4" s="39">
        <f t="shared" ref="BY4" si="57">SUBTOTAL(1,BY7:BY28)</f>
        <v>7.0999190189075467E-2</v>
      </c>
      <c r="BZ4" s="43">
        <f>SUBTOTAL(1,BZ7:BZ28)</f>
        <v>0.55539190010226569</v>
      </c>
      <c r="CA4" s="44">
        <f t="shared" ref="CA4" si="58">SUBTOTAL(1,CA7:CA28)</f>
        <v>-0.14495205963630214</v>
      </c>
      <c r="CB4" s="169">
        <f t="shared" ref="CB4" si="59">SUBTOTAL(1,CB7:CB28)</f>
        <v>2.2872685355251408E-2</v>
      </c>
      <c r="CC4" s="37"/>
    </row>
    <row r="5" spans="1:84" s="22" customFormat="1" ht="11.25" hidden="1" customHeight="1" x14ac:dyDescent="0.2">
      <c r="A5" s="23" t="s">
        <v>27</v>
      </c>
      <c r="B5" s="24">
        <f t="shared" ref="B5" si="60">SUBTOTAL(9,B29:B54)</f>
        <v>396166.63270594866</v>
      </c>
      <c r="C5" s="25">
        <f t="shared" ref="C5:E5" si="61">SUBTOTAL(9,C29:C54)</f>
        <v>272278.7822359968</v>
      </c>
      <c r="D5" s="26">
        <f t="shared" si="61"/>
        <v>425502.88900000002</v>
      </c>
      <c r="E5" s="24">
        <f t="shared" si="61"/>
        <v>382980.50298999995</v>
      </c>
      <c r="F5" s="25">
        <f>SUBTOTAL(9,F29:F54)</f>
        <v>266196.02478000004</v>
      </c>
      <c r="G5" s="26">
        <f>SUBTOTAL(9,G29:G54)</f>
        <v>413255.08899999998</v>
      </c>
      <c r="H5" s="27">
        <f t="shared" si="1"/>
        <v>1.0296373845743496</v>
      </c>
      <c r="I5" s="28">
        <f t="shared" si="2"/>
        <v>-4.7929052524227078E-3</v>
      </c>
      <c r="J5" s="29">
        <f t="shared" si="3"/>
        <v>6.7867148056184323E-3</v>
      </c>
      <c r="K5" s="30">
        <f t="shared" ref="K5:M5" si="62">SUBTOTAL(9,K29:K54)</f>
        <v>222933.46807</v>
      </c>
      <c r="L5" s="31">
        <f t="shared" si="62"/>
        <v>164485.62246999997</v>
      </c>
      <c r="M5" s="31">
        <f t="shared" si="62"/>
        <v>259462.55800000008</v>
      </c>
      <c r="N5" s="32">
        <f t="shared" si="5"/>
        <v>0.62785084783311673</v>
      </c>
      <c r="O5" s="33">
        <f t="shared" si="6"/>
        <v>4.5749497165087916E-2</v>
      </c>
      <c r="P5" s="34">
        <f t="shared" si="7"/>
        <v>9.9392069438866137E-3</v>
      </c>
      <c r="Q5" s="31">
        <f t="shared" ref="Q5:S5" si="63">SUBTOTAL(9,Q29:Q54)</f>
        <v>50070.283590000006</v>
      </c>
      <c r="R5" s="31">
        <f t="shared" si="63"/>
        <v>34881.54</v>
      </c>
      <c r="S5" s="35">
        <f t="shared" si="63"/>
        <v>51852.582999999984</v>
      </c>
      <c r="T5" s="32">
        <f t="shared" si="9"/>
        <v>0.12547354982481532</v>
      </c>
      <c r="U5" s="33">
        <f t="shared" si="10"/>
        <v>-5.2649164915950508E-3</v>
      </c>
      <c r="V5" s="34">
        <f t="shared" si="11"/>
        <v>-5.5634933798236197E-3</v>
      </c>
      <c r="W5" s="36">
        <f t="shared" ref="W5:Y5" si="64">SUBTOTAL(9,W29:W54)</f>
        <v>79115.95</v>
      </c>
      <c r="X5" s="37">
        <f t="shared" si="64"/>
        <v>50066.649000000005</v>
      </c>
      <c r="Y5" s="38">
        <f t="shared" si="64"/>
        <v>76591.760999999984</v>
      </c>
      <c r="Z5" s="32">
        <f t="shared" si="13"/>
        <v>0.18533773216280947</v>
      </c>
      <c r="AA5" s="33">
        <f t="shared" si="14"/>
        <v>-2.1241844035788299E-2</v>
      </c>
      <c r="AB5" s="34">
        <f t="shared" si="15"/>
        <v>-2.7441486292797967E-3</v>
      </c>
      <c r="AC5" s="30">
        <f t="shared" ref="AC5:AE5" si="65">SUBTOTAL(9,AC29:AC54)</f>
        <v>172385.01355000006</v>
      </c>
      <c r="AD5" s="31">
        <f t="shared" si="65"/>
        <v>170006.39642</v>
      </c>
      <c r="AE5" s="31">
        <f t="shared" si="65"/>
        <v>169130.2674286332</v>
      </c>
      <c r="AF5" s="31">
        <f t="shared" ref="AF5:AJ5" si="66">SUBTOTAL(9,AF29:AF54)</f>
        <v>-3254.7461213667971</v>
      </c>
      <c r="AG5" s="31">
        <f t="shared" si="66"/>
        <v>-876.12899136680289</v>
      </c>
      <c r="AH5" s="30">
        <f t="shared" si="66"/>
        <v>60033.594320000004</v>
      </c>
      <c r="AI5" s="31">
        <f t="shared" si="66"/>
        <v>47125.992590000002</v>
      </c>
      <c r="AJ5" s="31">
        <f t="shared" si="66"/>
        <v>43055.291709999998</v>
      </c>
      <c r="AK5" s="31">
        <f t="shared" ref="AK5:AL5" si="67">SUBTOTAL(9,AK29:AK54)</f>
        <v>-16978.302610000002</v>
      </c>
      <c r="AL5" s="35">
        <f t="shared" si="67"/>
        <v>-4070.7008800000021</v>
      </c>
      <c r="AM5" s="32">
        <f t="shared" si="19"/>
        <v>0.39748324112702604</v>
      </c>
      <c r="AN5" s="33">
        <f t="shared" si="20"/>
        <v>-3.7649350359928835E-2</v>
      </c>
      <c r="AO5" s="34">
        <f t="shared" si="21"/>
        <v>-0.22690032274776561</v>
      </c>
      <c r="AP5" s="32">
        <f t="shared" si="22"/>
        <v>0.10118683755869869</v>
      </c>
      <c r="AQ5" s="33">
        <f t="shared" si="23"/>
        <v>-5.0349383222821384E-2</v>
      </c>
      <c r="AR5" s="34">
        <f t="shared" si="46"/>
        <v>-7.1893092515153675E-2</v>
      </c>
      <c r="AS5" s="33">
        <f t="shared" si="24"/>
        <v>0.10418575077728807</v>
      </c>
      <c r="AT5" s="33">
        <f t="shared" si="25"/>
        <v>-5.2567906004993462E-2</v>
      </c>
      <c r="AU5" s="33">
        <f t="shared" si="26"/>
        <v>-7.2849171622276984E-2</v>
      </c>
      <c r="AV5" s="36">
        <f t="shared" ref="AV5:BD5" si="68">SUBTOTAL(9,AV29:AV54)</f>
        <v>376515</v>
      </c>
      <c r="AW5" s="37">
        <f t="shared" si="68"/>
        <v>206365</v>
      </c>
      <c r="AX5" s="38">
        <f t="shared" si="68"/>
        <v>307560</v>
      </c>
      <c r="AY5" s="36">
        <f t="shared" si="68"/>
        <v>3765</v>
      </c>
      <c r="AZ5" s="37">
        <f t="shared" si="68"/>
        <v>3691.9839024390244</v>
      </c>
      <c r="BA5" s="38">
        <f t="shared" si="68"/>
        <v>3664.9060043814616</v>
      </c>
      <c r="BB5" s="36">
        <f t="shared" si="68"/>
        <v>6888</v>
      </c>
      <c r="BC5" s="37">
        <f t="shared" si="68"/>
        <v>6660.7333333333327</v>
      </c>
      <c r="BD5" s="38">
        <f t="shared" si="68"/>
        <v>6608.45</v>
      </c>
      <c r="BE5" s="39">
        <f t="shared" si="30"/>
        <v>9.203965020205116</v>
      </c>
      <c r="BF5" s="39">
        <f t="shared" si="31"/>
        <v>-7.4633656570857223</v>
      </c>
      <c r="BG5" s="39">
        <f t="shared" si="32"/>
        <v>-9.4278424716666382</v>
      </c>
      <c r="BH5" s="40">
        <f t="shared" si="33"/>
        <v>5.1043235050074776</v>
      </c>
      <c r="BI5" s="39">
        <f t="shared" si="34"/>
        <v>-4.006085902658028</v>
      </c>
      <c r="BJ5" s="41">
        <f t="shared" si="35"/>
        <v>-5.2231179178588745</v>
      </c>
      <c r="BK5" s="37">
        <f>SUBTOTAL(1,BK29:BK54)</f>
        <v>385.19230769230768</v>
      </c>
      <c r="BL5" s="37">
        <f t="shared" ref="BL5:BM5" si="69">SUBTOTAL(1,BL29:BL54)</f>
        <v>381.88461538461536</v>
      </c>
      <c r="BM5" s="37">
        <f t="shared" si="69"/>
        <v>380.69230769230768</v>
      </c>
      <c r="BN5" s="288">
        <f>SUBTOTAL(9,BN29:BN54)</f>
        <v>1762359</v>
      </c>
      <c r="BO5" s="289">
        <f t="shared" ref="BO5:BP5" si="70">SUBTOTAL(9,BO29:BO54)</f>
        <v>977301</v>
      </c>
      <c r="BP5" s="290">
        <f t="shared" si="70"/>
        <v>1454105</v>
      </c>
      <c r="BQ5" s="42">
        <f>SUBTOTAL(1,BQ29:BQ54)</f>
        <v>284.70432705758259</v>
      </c>
      <c r="BR5" s="39">
        <f t="shared" ref="BR5" si="71">SUBTOTAL(1,BR29:BR54)</f>
        <v>72.230607775171777</v>
      </c>
      <c r="BS5" s="41">
        <f t="shared" ref="BS5" si="72">SUBTOTAL(1,BS29:BS54)</f>
        <v>12.832176208886294</v>
      </c>
      <c r="BT5" s="37">
        <f>SUBTOTAL(1,BT29:BT54)</f>
        <v>1342.8264658310604</v>
      </c>
      <c r="BU5" s="37">
        <f t="shared" ref="BU5" si="73">SUBTOTAL(1,BU29:BU54)</f>
        <v>352.07231442160048</v>
      </c>
      <c r="BV5" s="37">
        <f t="shared" ref="BV5" si="74">SUBTOTAL(1,BV29:BV54)</f>
        <v>59.28396529943528</v>
      </c>
      <c r="BW5" s="39">
        <f>SUBTOTAL(1,BW29:BW54)</f>
        <v>4.7500427294685821</v>
      </c>
      <c r="BX5" s="39">
        <f t="shared" ref="BX5" si="75">SUBTOTAL(1,BX29:BX54)</f>
        <v>4.2409077668840098E-2</v>
      </c>
      <c r="BY5" s="39">
        <f t="shared" ref="BY5" si="76">SUBTOTAL(1,BY29:BY54)</f>
        <v>-1.283523594391408E-3</v>
      </c>
      <c r="BZ5" s="43">
        <f>SUBTOTAL(1,BZ29:BZ54)</f>
        <v>0.5344203126445668</v>
      </c>
      <c r="CA5" s="44">
        <f t="shared" ref="CA5" si="77">SUBTOTAL(1,CA29:CA54)</f>
        <v>-0.10332046934726151</v>
      </c>
      <c r="CB5" s="169">
        <f t="shared" ref="CB5" si="78">SUBTOTAL(1,CB29:CB54)</f>
        <v>-4.6481738724337123E-3</v>
      </c>
      <c r="CC5" s="37"/>
    </row>
    <row r="6" spans="1:84" s="22" customFormat="1" ht="3.75" hidden="1" customHeight="1" x14ac:dyDescent="0.2">
      <c r="A6" s="45" t="s">
        <v>28</v>
      </c>
      <c r="B6" s="46">
        <f>SUBTOTAL(9,B55:B68)</f>
        <v>21468.3861</v>
      </c>
      <c r="C6" s="47">
        <f t="shared" ref="C6:D6" si="79">SUBTOTAL(9,C55:C68)</f>
        <v>13947.952398299998</v>
      </c>
      <c r="D6" s="48">
        <f t="shared" si="79"/>
        <v>22546.164999999997</v>
      </c>
      <c r="E6" s="46">
        <f>SUBTOTAL(9,E55:E68)</f>
        <v>21011.532500000001</v>
      </c>
      <c r="F6" s="47">
        <f>SUBTOTAL(9,F55:F68)</f>
        <v>14522.95585</v>
      </c>
      <c r="G6" s="48">
        <f>SUBTOTAL(9,G55:G68)</f>
        <v>22258.61</v>
      </c>
      <c r="H6" s="49">
        <f t="shared" ref="H6:H37" si="80">IF(G6=0,"0",(D6/G6))</f>
        <v>1.0129188210764282</v>
      </c>
      <c r="I6" s="50">
        <f t="shared" si="2"/>
        <v>-8.8241717300221456E-3</v>
      </c>
      <c r="J6" s="51">
        <f t="shared" si="3"/>
        <v>5.2511549832124471E-2</v>
      </c>
      <c r="K6" s="52">
        <f>SUBTOTAL(9,K55:K68)</f>
        <v>10028.53413</v>
      </c>
      <c r="L6" s="53">
        <f t="shared" ref="L6:M6" si="81">SUBTOTAL(9,L55:L68)</f>
        <v>7290.6529999999993</v>
      </c>
      <c r="M6" s="53">
        <f t="shared" si="81"/>
        <v>11370.259</v>
      </c>
      <c r="N6" s="54">
        <f t="shared" si="5"/>
        <v>0.51082520426926925</v>
      </c>
      <c r="O6" s="55">
        <f t="shared" si="6"/>
        <v>3.353807016803223E-2</v>
      </c>
      <c r="P6" s="56">
        <f t="shared" si="7"/>
        <v>8.8163105356978688E-3</v>
      </c>
      <c r="Q6" s="53">
        <f>SUBTOTAL(9,Q55:Q68)</f>
        <v>3616.8614799999996</v>
      </c>
      <c r="R6" s="53">
        <f t="shared" ref="R6:S6" si="82">SUBTOTAL(9,R55:R68)</f>
        <v>2353.34</v>
      </c>
      <c r="S6" s="57">
        <f t="shared" si="82"/>
        <v>3417.4649999999992</v>
      </c>
      <c r="T6" s="54">
        <f t="shared" si="9"/>
        <v>0.15353451990038908</v>
      </c>
      <c r="U6" s="55">
        <f t="shared" si="10"/>
        <v>-1.8602447262762833E-2</v>
      </c>
      <c r="V6" s="56">
        <f t="shared" si="11"/>
        <v>-8.5082504768272116E-3</v>
      </c>
      <c r="W6" s="58">
        <f>SUBTOTAL(9,W55:W68)</f>
        <v>5820.6456799999996</v>
      </c>
      <c r="X6" s="59">
        <f t="shared" ref="X6:Y6" si="83">SUBTOTAL(9,X55:X68)</f>
        <v>4030.1819999999998</v>
      </c>
      <c r="Y6" s="60">
        <f t="shared" si="83"/>
        <v>6221.1840000000002</v>
      </c>
      <c r="Z6" s="54">
        <f t="shared" si="13"/>
        <v>0.27949561989719934</v>
      </c>
      <c r="AA6" s="55">
        <f t="shared" si="14"/>
        <v>2.4741470465160509E-3</v>
      </c>
      <c r="AB6" s="56">
        <f t="shared" si="15"/>
        <v>1.9913678960477021E-3</v>
      </c>
      <c r="AC6" s="52">
        <f>SUBTOTAL(9,AC55:AC68)</f>
        <v>7031.6673439999995</v>
      </c>
      <c r="AD6" s="53">
        <f t="shared" ref="AD6" si="84">SUBTOTAL(9,AD55:AD68)</f>
        <v>8112.472929999999</v>
      </c>
      <c r="AE6" s="53">
        <f>SUBTOTAL(9,AE55:AE68)</f>
        <v>8422.1061300000001</v>
      </c>
      <c r="AF6" s="53">
        <f t="shared" ref="AF6:AG6" si="85">SUBTOTAL(9,AF55:AF68)</f>
        <v>1390.4387860000004</v>
      </c>
      <c r="AG6" s="53">
        <f t="shared" si="85"/>
        <v>309.63320000000022</v>
      </c>
      <c r="AH6" s="52">
        <f>SUBTOTAL(9,AH55:AH68)</f>
        <v>2221.7581700000001</v>
      </c>
      <c r="AI6" s="53">
        <f t="shared" ref="AI6" si="86">SUBTOTAL(9,AI55:AI68)</f>
        <v>2349.1969400000003</v>
      </c>
      <c r="AJ6" s="53">
        <f>SUBTOTAL(9,AJ55:AJ68)</f>
        <v>2374.7327700000001</v>
      </c>
      <c r="AK6" s="53">
        <f t="shared" ref="AK6:AL6" si="87">SUBTOTAL(9,AK55:AK68)</f>
        <v>152.97459999999995</v>
      </c>
      <c r="AL6" s="57">
        <f t="shared" si="87"/>
        <v>25.535829999999841</v>
      </c>
      <c r="AM6" s="54">
        <f t="shared" ref="AM6" si="88">IF(D6=0,"0",(AE6/D6))</f>
        <v>0.37354938766748141</v>
      </c>
      <c r="AN6" s="55">
        <f t="shared" ref="AN6" si="89">AM6-IF(B6=0,"0",(AC6/B6))</f>
        <v>4.6013479227675624E-2</v>
      </c>
      <c r="AO6" s="56">
        <f t="shared" ref="AO6" si="90">AM6-IF(C6=0,"0",(AD6/C6))</f>
        <v>-0.20807526219788247</v>
      </c>
      <c r="AP6" s="54">
        <f t="shared" si="22"/>
        <v>0.10532756989935985</v>
      </c>
      <c r="AQ6" s="55">
        <f t="shared" si="23"/>
        <v>1.837807806810185E-3</v>
      </c>
      <c r="AR6" s="56">
        <f t="shared" si="46"/>
        <v>-6.3098366246387594E-2</v>
      </c>
      <c r="AS6" s="55">
        <f t="shared" si="24"/>
        <v>0.10668827792930466</v>
      </c>
      <c r="AT6" s="55">
        <f t="shared" si="25"/>
        <v>9.4833868403543242E-4</v>
      </c>
      <c r="AU6" s="55">
        <f t="shared" si="26"/>
        <v>-5.5069215811199973E-2</v>
      </c>
      <c r="AV6" s="58">
        <f>SUBTOTAL(9,AV55:AV68)</f>
        <v>25397</v>
      </c>
      <c r="AW6" s="59">
        <f t="shared" ref="AW6:AX6" si="91">SUBTOTAL(9,AW55:AW68)</f>
        <v>12070</v>
      </c>
      <c r="AX6" s="60">
        <f t="shared" si="91"/>
        <v>19937</v>
      </c>
      <c r="AY6" s="58">
        <f>SUBTOTAL(9,AY55:AY68)</f>
        <v>150</v>
      </c>
      <c r="AZ6" s="59">
        <f t="shared" ref="AZ6:BA6" si="92">SUBTOTAL(9,AZ55:AZ68)</f>
        <v>147.16</v>
      </c>
      <c r="BA6" s="60">
        <f t="shared" si="92"/>
        <v>146.66</v>
      </c>
      <c r="BB6" s="58">
        <f>SUBTOTAL(9,BB55:BB68)</f>
        <v>284</v>
      </c>
      <c r="BC6" s="59">
        <f t="shared" ref="BC6:BD6" si="93">SUBTOTAL(9,BC55:BC68)</f>
        <v>273</v>
      </c>
      <c r="BD6" s="60">
        <f t="shared" si="93"/>
        <v>276</v>
      </c>
      <c r="BE6" s="61">
        <f t="shared" si="30"/>
        <v>17.880358198099916</v>
      </c>
      <c r="BF6" s="61">
        <f t="shared" si="31"/>
        <v>-10.338530690788971</v>
      </c>
      <c r="BG6" s="61">
        <f t="shared" si="32"/>
        <v>-9.4594986470572842</v>
      </c>
      <c r="BH6" s="62">
        <f t="shared" si="33"/>
        <v>9.5012077294685984</v>
      </c>
      <c r="BI6" s="61">
        <f t="shared" si="34"/>
        <v>-5.4031349935360975</v>
      </c>
      <c r="BJ6" s="63">
        <f t="shared" si="35"/>
        <v>-5.2362770080161383</v>
      </c>
      <c r="BK6" s="59">
        <f>SUBTOTAL(1,BK55:BK68)</f>
        <v>92.714285714285708</v>
      </c>
      <c r="BL6" s="59">
        <f t="shared" ref="BL6:BM6" si="94">SUBTOTAL(1,BL55:BL68)</f>
        <v>92.785714285714292</v>
      </c>
      <c r="BM6" s="59">
        <f t="shared" si="94"/>
        <v>92.785714285714292</v>
      </c>
      <c r="BN6" s="58">
        <f>SUBTOTAL(9,BN55:BN68)</f>
        <v>266790</v>
      </c>
      <c r="BO6" s="59">
        <f t="shared" ref="BO6:BP6" si="95">SUBTOTAL(9,BO55:BO68)</f>
        <v>134219</v>
      </c>
      <c r="BP6" s="60">
        <f t="shared" si="95"/>
        <v>217490</v>
      </c>
      <c r="BQ6" s="64">
        <f t="shared" ref="BQ6:CB6" si="96">SUBTOTAL(1,BQ55:BQ68)</f>
        <v>131.79440078363524</v>
      </c>
      <c r="BR6" s="61">
        <f t="shared" si="96"/>
        <v>31.877699222665694</v>
      </c>
      <c r="BS6" s="63">
        <f t="shared" si="96"/>
        <v>-6.3088634254485063</v>
      </c>
      <c r="BT6" s="59">
        <f t="shared" si="96"/>
        <v>1173.1105123348207</v>
      </c>
      <c r="BU6" s="59">
        <f t="shared" si="96"/>
        <v>358.07087733226001</v>
      </c>
      <c r="BV6" s="59">
        <f t="shared" si="96"/>
        <v>-57.287842866400204</v>
      </c>
      <c r="BW6" s="61">
        <f t="shared" si="96"/>
        <v>12.622886301991567</v>
      </c>
      <c r="BX6" s="61">
        <f t="shared" si="96"/>
        <v>0.86757728490195629</v>
      </c>
      <c r="BY6" s="61">
        <f t="shared" si="96"/>
        <v>7.50353167675432E-2</v>
      </c>
      <c r="BZ6" s="65">
        <f t="shared" si="96"/>
        <v>0.59320420605547375</v>
      </c>
      <c r="CA6" s="66">
        <f t="shared" si="96"/>
        <v>-0.15058659808603256</v>
      </c>
      <c r="CB6" s="170">
        <f t="shared" si="96"/>
        <v>3.9854282105840133E-2</v>
      </c>
      <c r="CC6" s="37"/>
    </row>
    <row r="7" spans="1:84" s="22" customFormat="1" ht="15" customHeight="1" x14ac:dyDescent="0.2">
      <c r="A7" s="67" t="s">
        <v>29</v>
      </c>
      <c r="B7" s="68">
        <v>65288.014200000005</v>
      </c>
      <c r="C7" s="69">
        <v>44714.381430000001</v>
      </c>
      <c r="D7" s="70">
        <v>71228.581000000006</v>
      </c>
      <c r="E7" s="68">
        <v>64050.548341863294</v>
      </c>
      <c r="F7" s="69">
        <v>43855.081999890499</v>
      </c>
      <c r="G7" s="70">
        <v>68622.009000000005</v>
      </c>
      <c r="H7" s="71">
        <f t="shared" si="80"/>
        <v>1.0379844897866515</v>
      </c>
      <c r="I7" s="72">
        <f>H7-IF(E7=0,"0",(B7/E7))</f>
        <v>1.8664345148203365E-2</v>
      </c>
      <c r="J7" s="73">
        <f t="shared" ref="J7:J38" si="97">H7-IF(F7=0,"0",(C7/F7))</f>
        <v>1.8390422442035703E-2</v>
      </c>
      <c r="K7" s="68">
        <v>37583.382001863298</v>
      </c>
      <c r="L7" s="69">
        <v>25220.244999999999</v>
      </c>
      <c r="M7" s="69">
        <v>39919.724000000002</v>
      </c>
      <c r="N7" s="74">
        <f t="shared" ref="N7:N38" si="98">IF(G7=0,"0",(M7/G7))</f>
        <v>0.58173353683072726</v>
      </c>
      <c r="O7" s="75">
        <f>N7-IF(E7=0,"0",(K7/E7))</f>
        <v>-5.0433600861549133E-3</v>
      </c>
      <c r="P7" s="76">
        <f t="shared" ref="P7:P38" si="99">N7-IF(F7=0,"0",(L7/F7))</f>
        <v>6.6520673658435614E-3</v>
      </c>
      <c r="Q7" s="68">
        <v>5036.6279999999997</v>
      </c>
      <c r="R7" s="69">
        <v>3935.74</v>
      </c>
      <c r="S7" s="70">
        <v>6020.3040000000001</v>
      </c>
      <c r="T7" s="77">
        <f>S7/G7</f>
        <v>8.773138658764712E-2</v>
      </c>
      <c r="U7" s="78">
        <f>T7-Q7/E7</f>
        <v>9.0961815755446485E-3</v>
      </c>
      <c r="V7" s="79">
        <f>T7-R7/F7</f>
        <v>-2.0128305138013974E-3</v>
      </c>
      <c r="W7" s="68">
        <v>17493.8</v>
      </c>
      <c r="X7" s="69">
        <v>11098.88</v>
      </c>
      <c r="Y7" s="70">
        <v>17516.853999999999</v>
      </c>
      <c r="Z7" s="77">
        <f t="shared" ref="Z7:Z38" si="100">Y7/G7</f>
        <v>0.25526582878096732</v>
      </c>
      <c r="AA7" s="78">
        <f>Z7-W7/E7</f>
        <v>-1.7859077295224568E-2</v>
      </c>
      <c r="AB7" s="79">
        <f t="shared" ref="AB7:AB38" si="101">Z7-X7/F7</f>
        <v>2.1850113735865095E-3</v>
      </c>
      <c r="AC7" s="68">
        <v>44701.322990000008</v>
      </c>
      <c r="AD7" s="69">
        <v>52211.431259999998</v>
      </c>
      <c r="AE7" s="69">
        <v>53036.625189999992</v>
      </c>
      <c r="AF7" s="69">
        <f>AE7-AC7</f>
        <v>8335.3021999999837</v>
      </c>
      <c r="AG7" s="70">
        <f>AE7-AD7</f>
        <v>825.193929999994</v>
      </c>
      <c r="AH7" s="68">
        <v>13160.535690000001</v>
      </c>
      <c r="AI7" s="69">
        <v>12085.171</v>
      </c>
      <c r="AJ7" s="69">
        <v>12745.025999999994</v>
      </c>
      <c r="AK7" s="69">
        <f t="shared" ref="AK7:AK67" si="102">AJ7-AH7</f>
        <v>-415.50969000000623</v>
      </c>
      <c r="AL7" s="70">
        <f t="shared" ref="AL7:AL67" si="103">AJ7-AI7</f>
        <v>659.85499999999411</v>
      </c>
      <c r="AM7" s="77">
        <f>IF(D7=0,"0",(AE7/D7))</f>
        <v>0.74459752595660988</v>
      </c>
      <c r="AN7" s="78">
        <f>AM7-IF(B7=0,"0",(AC7/B7))</f>
        <v>5.9918668164056554E-2</v>
      </c>
      <c r="AO7" s="79">
        <f>AM7-IF(C7=0,"0",(AD7/C7))</f>
        <v>-0.42306776628804676</v>
      </c>
      <c r="AP7" s="77">
        <f>IF(D7=0,"0",(AJ7/D7))</f>
        <v>0.17893134779703099</v>
      </c>
      <c r="AQ7" s="78">
        <f>AP7-IF(B7=0,"0",(AH7/B7))</f>
        <v>-2.2645248631291692E-2</v>
      </c>
      <c r="AR7" s="79">
        <f t="shared" si="46"/>
        <v>-9.1343463427166233E-2</v>
      </c>
      <c r="AS7" s="78">
        <f t="shared" ref="AS7:AS38" si="104">AJ7/G7</f>
        <v>0.18572796374993908</v>
      </c>
      <c r="AT7" s="78">
        <f>AS7-AH7/E7</f>
        <v>-1.9743121677104875E-2</v>
      </c>
      <c r="AU7" s="78">
        <f t="shared" ref="AU7:AU38" si="105">AS7-AI7/F7</f>
        <v>-8.9842630326938372E-2</v>
      </c>
      <c r="AV7" s="68">
        <v>37473</v>
      </c>
      <c r="AW7" s="69">
        <v>18199</v>
      </c>
      <c r="AX7" s="141">
        <v>26365</v>
      </c>
      <c r="AY7" s="80">
        <v>497.9533366666667</v>
      </c>
      <c r="AZ7" s="81">
        <v>529.89833333333331</v>
      </c>
      <c r="BA7" s="82">
        <v>532.98916666666662</v>
      </c>
      <c r="BB7" s="80">
        <v>828</v>
      </c>
      <c r="BC7" s="81">
        <v>852.70666666666682</v>
      </c>
      <c r="BD7" s="82">
        <v>845.07499999999982</v>
      </c>
      <c r="BE7" s="83">
        <f>AX7/BA7/9</f>
        <v>5.4962551354754456</v>
      </c>
      <c r="BF7" s="83">
        <f>BE7-AV7/AY7/9</f>
        <v>-2.8653047940925198</v>
      </c>
      <c r="BG7" s="83">
        <f>BE7-AW7/AZ7/6</f>
        <v>-0.22779884972297371</v>
      </c>
      <c r="BH7" s="84">
        <f>AX7/BD7/9</f>
        <v>3.4664904824358138</v>
      </c>
      <c r="BI7" s="83">
        <f>BH7-AV7/BB7/9</f>
        <v>-1.5620924483210303</v>
      </c>
      <c r="BJ7" s="85">
        <f>BH7-AW7/BC7/6</f>
        <v>-9.0613953634424593E-2</v>
      </c>
      <c r="BK7" s="69">
        <v>827</v>
      </c>
      <c r="BL7" s="69">
        <v>861</v>
      </c>
      <c r="BM7" s="69">
        <v>861</v>
      </c>
      <c r="BN7" s="68">
        <v>162028</v>
      </c>
      <c r="BO7" s="69">
        <v>81864</v>
      </c>
      <c r="BP7" s="70">
        <v>128686</v>
      </c>
      <c r="BQ7" s="86">
        <f t="shared" ref="BQ7:BQ38" si="106">G7*1000/BP7</f>
        <v>533.25155028519032</v>
      </c>
      <c r="BR7" s="86">
        <f t="shared" ref="BR7:BR66" si="107">BQ7-E7*1000/BN7</f>
        <v>137.94611948395044</v>
      </c>
      <c r="BS7" s="86">
        <f t="shared" ref="BS7:BS38" si="108">BQ7-F7*1000/BO7</f>
        <v>-2.4550118164721653</v>
      </c>
      <c r="BT7" s="87">
        <f t="shared" ref="BT7:BT38" si="109">G7*1000/AX7</f>
        <v>2602.7691636639483</v>
      </c>
      <c r="BU7" s="86">
        <f t="shared" ref="BU7:BU67" si="110">BT7-E7*1000/AV7</f>
        <v>893.52388461334408</v>
      </c>
      <c r="BV7" s="88">
        <f t="shared" ref="BV7:BV38" si="111">BT7-F7*1000/AW7</f>
        <v>193.01686958787286</v>
      </c>
      <c r="BW7" s="83">
        <f>BP7/AX7</f>
        <v>4.8809406410013274</v>
      </c>
      <c r="BX7" s="83">
        <f>BW7-BN7/AV7</f>
        <v>0.55708079524571641</v>
      </c>
      <c r="BY7" s="83">
        <f>BW7-BO7/AW7</f>
        <v>0.38267150533453265</v>
      </c>
      <c r="BZ7" s="77">
        <f>(BP7/BM7)/272</f>
        <v>0.5494893079182892</v>
      </c>
      <c r="CA7" s="78">
        <f>BZ7-(BN7/BK7)/272</f>
        <v>-0.17081441211869774</v>
      </c>
      <c r="CB7" s="112">
        <f>BZ7-(BO7/BL7)/181</f>
        <v>2.4184670499381444E-2</v>
      </c>
      <c r="CC7" s="86"/>
      <c r="CD7" s="90"/>
      <c r="CE7" s="89"/>
      <c r="CF7" s="89"/>
    </row>
    <row r="8" spans="1:84" s="22" customFormat="1" ht="15" customHeight="1" x14ac:dyDescent="0.2">
      <c r="A8" s="67" t="s">
        <v>30</v>
      </c>
      <c r="B8" s="68">
        <v>50805.359770236995</v>
      </c>
      <c r="C8" s="69">
        <v>32155.900742065103</v>
      </c>
      <c r="D8" s="70">
        <v>51938.87</v>
      </c>
      <c r="E8" s="68">
        <v>54668.532010001603</v>
      </c>
      <c r="F8" s="69">
        <v>36729.866139954902</v>
      </c>
      <c r="G8" s="70">
        <v>56496.936000000002</v>
      </c>
      <c r="H8" s="71">
        <f t="shared" si="80"/>
        <v>0.91932189030569733</v>
      </c>
      <c r="I8" s="72">
        <f t="shared" si="2"/>
        <v>-1.0012736073920059E-2</v>
      </c>
      <c r="J8" s="73">
        <f t="shared" si="97"/>
        <v>4.3851758736506041E-2</v>
      </c>
      <c r="K8" s="68">
        <v>22408.630010000001</v>
      </c>
      <c r="L8" s="69">
        <v>15994.764529999999</v>
      </c>
      <c r="M8" s="69">
        <v>24642.062000000002</v>
      </c>
      <c r="N8" s="74">
        <f t="shared" si="98"/>
        <v>0.43616634360489925</v>
      </c>
      <c r="O8" s="75">
        <f t="shared" ref="O8:O67" si="112">N8-IF(E8=0,"0",(K8/E8))</f>
        <v>2.6266366669349839E-2</v>
      </c>
      <c r="P8" s="76">
        <f t="shared" si="99"/>
        <v>6.9607891474765538E-4</v>
      </c>
      <c r="Q8" s="68">
        <v>4481.10844</v>
      </c>
      <c r="R8" s="69">
        <v>3158.28</v>
      </c>
      <c r="S8" s="70">
        <v>4385.5469999999996</v>
      </c>
      <c r="T8" s="77">
        <f t="shared" ref="T8:T38" si="113">S8/G8</f>
        <v>7.7624510469027908E-2</v>
      </c>
      <c r="U8" s="78">
        <f t="shared" ref="U8:U67" si="114">T8-Q8/E8</f>
        <v>-4.3441884376883289E-3</v>
      </c>
      <c r="V8" s="79">
        <f t="shared" ref="V8:V38" si="115">T8-R8/F8</f>
        <v>-8.3621900532593191E-3</v>
      </c>
      <c r="W8" s="68">
        <v>20823.400000000001</v>
      </c>
      <c r="X8" s="69">
        <v>12882.3</v>
      </c>
      <c r="Y8" s="70">
        <v>20474.222000000002</v>
      </c>
      <c r="Z8" s="77">
        <f t="shared" si="100"/>
        <v>0.36239526334667072</v>
      </c>
      <c r="AA8" s="78">
        <f t="shared" ref="AA8:AA67" si="116">Z8-W8/E8</f>
        <v>-1.8507593093490537E-2</v>
      </c>
      <c r="AB8" s="79">
        <f t="shared" si="101"/>
        <v>1.1664336342649351E-2</v>
      </c>
      <c r="AC8" s="68">
        <v>50755.069200000005</v>
      </c>
      <c r="AD8" s="69">
        <v>56475.774170000004</v>
      </c>
      <c r="AE8" s="69">
        <v>55947.727870000017</v>
      </c>
      <c r="AF8" s="69">
        <f t="shared" ref="AF8:AF67" si="117">AE8-AC8</f>
        <v>5192.6586700000116</v>
      </c>
      <c r="AG8" s="70">
        <f t="shared" ref="AG8:AG67" si="118">AE8-AD8</f>
        <v>-528.04629999998724</v>
      </c>
      <c r="AH8" s="68">
        <v>10963.827499999996</v>
      </c>
      <c r="AI8" s="69">
        <v>9491.4529399999992</v>
      </c>
      <c r="AJ8" s="69">
        <v>9464.8165699999954</v>
      </c>
      <c r="AK8" s="69">
        <f t="shared" si="102"/>
        <v>-1499.0109300000004</v>
      </c>
      <c r="AL8" s="70">
        <f t="shared" si="103"/>
        <v>-26.636370000003808</v>
      </c>
      <c r="AM8" s="77">
        <f>IF(D8=0,"0",(AE8/D8))</f>
        <v>1.0771841564901203</v>
      </c>
      <c r="AN8" s="78">
        <f t="shared" ref="AN8:AN67" si="119">AM8-IF(B8=0,"0",(AC8/B8))</f>
        <v>7.8174023906952383E-2</v>
      </c>
      <c r="AO8" s="79">
        <f t="shared" ref="AO8:AO67" si="120">AM8-IF(C8=0,"0",(AD8/C8))</f>
        <v>-0.67912721612587323</v>
      </c>
      <c r="AP8" s="77">
        <f t="shared" si="22"/>
        <v>0.18222992856794912</v>
      </c>
      <c r="AQ8" s="78">
        <f t="shared" ref="AQ8:AQ67" si="121">AP8-IF(B8=0,"0",(AH8/B8))</f>
        <v>-3.3570678879434213E-2</v>
      </c>
      <c r="AR8" s="79">
        <f t="shared" si="46"/>
        <v>-0.11293993826721149</v>
      </c>
      <c r="AS8" s="78">
        <f t="shared" si="104"/>
        <v>0.16752796240135917</v>
      </c>
      <c r="AT8" s="78">
        <f t="shared" ref="AT8:AT67" si="122">AS8-AH8/E8</f>
        <v>-3.302301449324932E-2</v>
      </c>
      <c r="AU8" s="78">
        <f t="shared" si="105"/>
        <v>-9.0884439752079577E-2</v>
      </c>
      <c r="AV8" s="68">
        <v>25145</v>
      </c>
      <c r="AW8" s="69">
        <v>11682</v>
      </c>
      <c r="AX8" s="70">
        <v>18565</v>
      </c>
      <c r="AY8" s="80">
        <v>460</v>
      </c>
      <c r="AZ8" s="81">
        <v>455.90999999999997</v>
      </c>
      <c r="BA8" s="82">
        <v>458.19833333333327</v>
      </c>
      <c r="BB8" s="80">
        <v>465</v>
      </c>
      <c r="BC8" s="81">
        <v>460.98333333333341</v>
      </c>
      <c r="BD8" s="82">
        <v>458</v>
      </c>
      <c r="BE8" s="83">
        <f>AX8/BA8/9</f>
        <v>4.5019320842381454</v>
      </c>
      <c r="BF8" s="83">
        <f>BE8-AV8/AY8/9</f>
        <v>-1.5717394133463953</v>
      </c>
      <c r="BG8" s="83">
        <f>BE8-AW8/AZ8/6</f>
        <v>0.23135236455662866</v>
      </c>
      <c r="BH8" s="84">
        <f>AX8/BD8/9</f>
        <v>4.5038816108685102</v>
      </c>
      <c r="BI8" s="83">
        <f>BH8-AV8/BB8/9</f>
        <v>-1.5044815910430787</v>
      </c>
      <c r="BJ8" s="85">
        <f>BH8-AW8/BC8/6</f>
        <v>0.28030158266792515</v>
      </c>
      <c r="BK8" s="69">
        <v>752</v>
      </c>
      <c r="BL8" s="69">
        <v>661</v>
      </c>
      <c r="BM8" s="69">
        <v>668</v>
      </c>
      <c r="BN8" s="68">
        <v>134878</v>
      </c>
      <c r="BO8" s="69">
        <v>66829</v>
      </c>
      <c r="BP8" s="70">
        <v>102597</v>
      </c>
      <c r="BQ8" s="86">
        <f t="shared" si="106"/>
        <v>550.66849907892049</v>
      </c>
      <c r="BR8" s="86">
        <f t="shared" si="107"/>
        <v>145.35012239775972</v>
      </c>
      <c r="BS8" s="86">
        <f t="shared" si="108"/>
        <v>1.0588065808298097</v>
      </c>
      <c r="BT8" s="87">
        <f t="shared" si="109"/>
        <v>3043.1961217344465</v>
      </c>
      <c r="BU8" s="86">
        <f t="shared" si="110"/>
        <v>869.06480298314</v>
      </c>
      <c r="BV8" s="88">
        <f t="shared" si="111"/>
        <v>-100.94581799803973</v>
      </c>
      <c r="BW8" s="83">
        <f t="shared" ref="BW8:BW67" si="123">BP8/AX8</f>
        <v>5.5263668192835977</v>
      </c>
      <c r="BX8" s="83">
        <f t="shared" ref="BX8:BX67" si="124">BW8-BN8/AV8</f>
        <v>0.16235807002927238</v>
      </c>
      <c r="BY8" s="83">
        <f t="shared" ref="BY8:BY67" si="125">BW8-BO8/AW8</f>
        <v>-0.19431457088931747</v>
      </c>
      <c r="BZ8" s="77">
        <f>(BP8/BM8)/272</f>
        <v>0.56466295350475526</v>
      </c>
      <c r="CA8" s="78">
        <f>BZ8-(BN8/BK8)/272</f>
        <v>-9.4745291176095869E-2</v>
      </c>
      <c r="CB8" s="112">
        <f>BZ8-(BO8/BL8)/181</f>
        <v>6.0835367496294701E-3</v>
      </c>
      <c r="CC8" s="86"/>
      <c r="CD8" s="90"/>
      <c r="CE8" s="89"/>
      <c r="CF8" s="89"/>
    </row>
    <row r="9" spans="1:84" s="22" customFormat="1" ht="15" customHeight="1" x14ac:dyDescent="0.2">
      <c r="A9" s="198" t="s">
        <v>31</v>
      </c>
      <c r="B9" s="68">
        <v>24991.16</v>
      </c>
      <c r="C9" s="69">
        <v>13909.2132</v>
      </c>
      <c r="D9" s="70">
        <v>21415.892</v>
      </c>
      <c r="E9" s="68">
        <v>26525.244999999999</v>
      </c>
      <c r="F9" s="69">
        <v>15167.30661</v>
      </c>
      <c r="G9" s="70">
        <v>22959.173999999999</v>
      </c>
      <c r="H9" s="71">
        <f t="shared" si="80"/>
        <v>0.93278146678970253</v>
      </c>
      <c r="I9" s="72">
        <f t="shared" si="2"/>
        <v>-9.3836291406084182E-3</v>
      </c>
      <c r="J9" s="73">
        <f t="shared" si="97"/>
        <v>1.5729180734545101E-2</v>
      </c>
      <c r="K9" s="68">
        <v>7341.3029999999999</v>
      </c>
      <c r="L9" s="69">
        <v>4556.5076100000006</v>
      </c>
      <c r="M9" s="69">
        <v>6827.4279999999999</v>
      </c>
      <c r="N9" s="74">
        <f t="shared" si="98"/>
        <v>0.2973725448485211</v>
      </c>
      <c r="O9" s="75">
        <f t="shared" si="112"/>
        <v>2.060590235379578E-2</v>
      </c>
      <c r="P9" s="76">
        <f t="shared" si="99"/>
        <v>-3.0438525490126822E-3</v>
      </c>
      <c r="Q9" s="68">
        <v>2596.623</v>
      </c>
      <c r="R9" s="69">
        <v>1578.75</v>
      </c>
      <c r="S9" s="70">
        <v>2384.4369999999999</v>
      </c>
      <c r="T9" s="77">
        <f t="shared" si="113"/>
        <v>0.10385552198001548</v>
      </c>
      <c r="U9" s="78">
        <f t="shared" si="114"/>
        <v>5.9630048703714356E-3</v>
      </c>
      <c r="V9" s="79">
        <f t="shared" si="115"/>
        <v>-2.3349267464377321E-4</v>
      </c>
      <c r="W9" s="68">
        <v>13973.2</v>
      </c>
      <c r="X9" s="69">
        <v>7335.6139999999996</v>
      </c>
      <c r="Y9" s="70">
        <v>11223.766</v>
      </c>
      <c r="Z9" s="77">
        <f t="shared" si="100"/>
        <v>0.48885756952754483</v>
      </c>
      <c r="AA9" s="78">
        <f t="shared" si="116"/>
        <v>-3.7931155703833819E-2</v>
      </c>
      <c r="AB9" s="79">
        <f t="shared" si="101"/>
        <v>5.2111193948933821E-3</v>
      </c>
      <c r="AC9" s="68">
        <v>3579.57125</v>
      </c>
      <c r="AD9" s="69">
        <v>3499.1390999999999</v>
      </c>
      <c r="AE9" s="69">
        <v>3530.2343800000008</v>
      </c>
      <c r="AF9" s="69">
        <f t="shared" si="117"/>
        <v>-49.33686999999918</v>
      </c>
      <c r="AG9" s="70">
        <f t="shared" si="118"/>
        <v>31.095280000000912</v>
      </c>
      <c r="AH9" s="68">
        <v>0</v>
      </c>
      <c r="AI9" s="69">
        <v>0</v>
      </c>
      <c r="AJ9" s="69">
        <v>0</v>
      </c>
      <c r="AK9" s="69">
        <f t="shared" si="102"/>
        <v>0</v>
      </c>
      <c r="AL9" s="70">
        <f t="shared" si="103"/>
        <v>0</v>
      </c>
      <c r="AM9" s="77">
        <f t="shared" ref="AM9:AM67" si="126">IF(D9=0,"0",(AE9/D9))</f>
        <v>0.16484180906403528</v>
      </c>
      <c r="AN9" s="78">
        <f t="shared" si="119"/>
        <v>2.1608311699367139E-2</v>
      </c>
      <c r="AO9" s="79">
        <f t="shared" si="120"/>
        <v>-8.6728071250977756E-2</v>
      </c>
      <c r="AP9" s="77">
        <f t="shared" si="22"/>
        <v>0</v>
      </c>
      <c r="AQ9" s="78">
        <f t="shared" si="121"/>
        <v>0</v>
      </c>
      <c r="AR9" s="79">
        <f t="shared" si="46"/>
        <v>0</v>
      </c>
      <c r="AS9" s="78">
        <f t="shared" si="104"/>
        <v>0</v>
      </c>
      <c r="AT9" s="78">
        <f t="shared" si="122"/>
        <v>0</v>
      </c>
      <c r="AU9" s="78">
        <f t="shared" si="105"/>
        <v>0</v>
      </c>
      <c r="AV9" s="68">
        <v>5440</v>
      </c>
      <c r="AW9" s="69">
        <v>2135</v>
      </c>
      <c r="AX9" s="70">
        <v>3183</v>
      </c>
      <c r="AY9" s="80">
        <v>86</v>
      </c>
      <c r="AZ9" s="81">
        <v>88</v>
      </c>
      <c r="BA9" s="82">
        <v>89</v>
      </c>
      <c r="BB9" s="80">
        <v>132</v>
      </c>
      <c r="BC9" s="81">
        <v>119</v>
      </c>
      <c r="BD9" s="82">
        <v>118</v>
      </c>
      <c r="BE9" s="83">
        <f t="shared" ref="BE9:BE68" si="127">AX9/BA9/9</f>
        <v>3.9737827715355802</v>
      </c>
      <c r="BF9" s="83">
        <f t="shared" ref="BF9:BF68" si="128">BE9-AV9/AY9/9</f>
        <v>-3.0546410010742386</v>
      </c>
      <c r="BG9" s="83">
        <f t="shared" ref="BG9:BG68" si="129">BE9-AW9/AZ9/6</f>
        <v>-6.9777834525026172E-2</v>
      </c>
      <c r="BH9" s="84">
        <f t="shared" ref="BH9:BH68" si="130">AX9/BD9/9</f>
        <v>2.9971751412429377</v>
      </c>
      <c r="BI9" s="83">
        <f t="shared" ref="BI9:BI68" si="131">BH9-AV9/BB9/9</f>
        <v>-1.581949437881641</v>
      </c>
      <c r="BJ9" s="85">
        <f t="shared" ref="BJ9:BJ68" si="132">BH9-AW9/BC9/6</f>
        <v>6.9790628115651288E-3</v>
      </c>
      <c r="BK9" s="69">
        <v>136</v>
      </c>
      <c r="BL9" s="69">
        <v>154</v>
      </c>
      <c r="BM9" s="69">
        <v>154</v>
      </c>
      <c r="BN9" s="68">
        <v>24384</v>
      </c>
      <c r="BO9" s="69">
        <v>10301</v>
      </c>
      <c r="BP9" s="70">
        <v>16017</v>
      </c>
      <c r="BQ9" s="86">
        <f t="shared" si="106"/>
        <v>1433.4253605544109</v>
      </c>
      <c r="BR9" s="86">
        <f>BQ9-E9*1000/BN9</f>
        <v>345.61183529194363</v>
      </c>
      <c r="BS9" s="86">
        <f t="shared" si="108"/>
        <v>-38.985726718669412</v>
      </c>
      <c r="BT9" s="87">
        <f t="shared" si="109"/>
        <v>7213.0612629594725</v>
      </c>
      <c r="BU9" s="86">
        <f t="shared" si="110"/>
        <v>2337.0971085477076</v>
      </c>
      <c r="BV9" s="88">
        <f t="shared" si="111"/>
        <v>108.93638708125309</v>
      </c>
      <c r="BW9" s="83">
        <f t="shared" si="123"/>
        <v>5.0320452403393023</v>
      </c>
      <c r="BX9" s="83">
        <f t="shared" si="124"/>
        <v>0.54969229916283169</v>
      </c>
      <c r="BY9" s="83">
        <f t="shared" si="125"/>
        <v>0.20722088436740549</v>
      </c>
      <c r="BZ9" s="77">
        <f t="shared" ref="BZ9:BZ24" si="133">(BP9/BM9)/272</f>
        <v>0.38237681436210852</v>
      </c>
      <c r="CA9" s="78">
        <f t="shared" ref="CA9:CA23" si="134">BZ9-(BN9/BK9)/272</f>
        <v>-0.27679273581090186</v>
      </c>
      <c r="CB9" s="112">
        <f t="shared" ref="CB9:CB62" si="135">BZ9-(BO9/BL9)/181</f>
        <v>1.2820955855973704E-2</v>
      </c>
      <c r="CC9" s="86"/>
      <c r="CD9" s="90"/>
      <c r="CE9" s="89"/>
      <c r="CF9" s="89"/>
    </row>
    <row r="10" spans="1:84" s="22" customFormat="1" ht="15.75" customHeight="1" x14ac:dyDescent="0.2">
      <c r="A10" s="198" t="s">
        <v>32</v>
      </c>
      <c r="B10" s="68">
        <v>38277.966799999995</v>
      </c>
      <c r="C10" s="69">
        <v>26570.084460000002</v>
      </c>
      <c r="D10" s="70">
        <v>41136.415999999997</v>
      </c>
      <c r="E10" s="68">
        <v>37023.150689999995</v>
      </c>
      <c r="F10" s="69">
        <v>26053.761079999997</v>
      </c>
      <c r="G10" s="70">
        <v>40197.410000000003</v>
      </c>
      <c r="H10" s="71">
        <f t="shared" si="80"/>
        <v>1.0233598632349694</v>
      </c>
      <c r="I10" s="72">
        <f t="shared" si="2"/>
        <v>-1.0532879187379995E-2</v>
      </c>
      <c r="J10" s="73">
        <f t="shared" si="97"/>
        <v>3.5422492476990808E-3</v>
      </c>
      <c r="K10" s="68">
        <v>13694.749679999999</v>
      </c>
      <c r="L10" s="69">
        <v>9580.5340099999994</v>
      </c>
      <c r="M10" s="69">
        <v>14914.212</v>
      </c>
      <c r="N10" s="74">
        <f t="shared" si="98"/>
        <v>0.37102420280311588</v>
      </c>
      <c r="O10" s="75">
        <f t="shared" si="112"/>
        <v>1.1272754813963504E-3</v>
      </c>
      <c r="P10" s="76">
        <f t="shared" si="99"/>
        <v>3.3024761555787707E-3</v>
      </c>
      <c r="Q10" s="68">
        <v>3422.0019199999997</v>
      </c>
      <c r="R10" s="69">
        <v>2463.12</v>
      </c>
      <c r="S10" s="70">
        <v>3618.067</v>
      </c>
      <c r="T10" s="77">
        <f t="shared" si="113"/>
        <v>9.0007465655125532E-2</v>
      </c>
      <c r="U10" s="78">
        <f t="shared" si="114"/>
        <v>-2.4212406063404135E-3</v>
      </c>
      <c r="V10" s="79">
        <f t="shared" si="115"/>
        <v>-4.5324356066081678E-3</v>
      </c>
      <c r="W10" s="68">
        <v>17264.080000000002</v>
      </c>
      <c r="X10" s="69">
        <v>12286.64</v>
      </c>
      <c r="Y10" s="70">
        <v>19056.030999999999</v>
      </c>
      <c r="Z10" s="77">
        <f t="shared" si="100"/>
        <v>0.47406116463722409</v>
      </c>
      <c r="AA10" s="78">
        <f t="shared" si="116"/>
        <v>7.7561722675970057E-3</v>
      </c>
      <c r="AB10" s="79">
        <f t="shared" si="101"/>
        <v>2.4732060974583803E-3</v>
      </c>
      <c r="AC10" s="68">
        <v>18348.738500000007</v>
      </c>
      <c r="AD10" s="69">
        <v>18206.373940000001</v>
      </c>
      <c r="AE10" s="69">
        <v>18192.784940000001</v>
      </c>
      <c r="AF10" s="69">
        <f t="shared" si="117"/>
        <v>-155.95356000000538</v>
      </c>
      <c r="AG10" s="70">
        <f t="shared" si="118"/>
        <v>-13.588999999999942</v>
      </c>
      <c r="AH10" s="68">
        <v>5115.1584699999994</v>
      </c>
      <c r="AI10" s="69">
        <v>3431.1523500000003</v>
      </c>
      <c r="AJ10" s="69">
        <v>2915.8513700000008</v>
      </c>
      <c r="AK10" s="69">
        <f t="shared" si="102"/>
        <v>-2199.3070999999986</v>
      </c>
      <c r="AL10" s="70">
        <f t="shared" si="103"/>
        <v>-515.30097999999953</v>
      </c>
      <c r="AM10" s="77">
        <f t="shared" si="126"/>
        <v>0.44225498254393386</v>
      </c>
      <c r="AN10" s="78">
        <f t="shared" si="119"/>
        <v>-3.7100114759719416E-2</v>
      </c>
      <c r="AO10" s="79">
        <f t="shared" si="120"/>
        <v>-0.24296579526009726</v>
      </c>
      <c r="AP10" s="77">
        <f t="shared" si="22"/>
        <v>7.0882484512019742E-2</v>
      </c>
      <c r="AQ10" s="78">
        <f t="shared" si="121"/>
        <v>-6.2749442615311388E-2</v>
      </c>
      <c r="AR10" s="79">
        <f t="shared" si="46"/>
        <v>-5.8253437323886978E-2</v>
      </c>
      <c r="AS10" s="78">
        <f t="shared" si="104"/>
        <v>7.2538289655975363E-2</v>
      </c>
      <c r="AT10" s="78">
        <f t="shared" si="122"/>
        <v>-6.5622789956884559E-2</v>
      </c>
      <c r="AU10" s="78">
        <f t="shared" si="105"/>
        <v>-5.9156798030765678E-2</v>
      </c>
      <c r="AV10" s="68">
        <v>17422</v>
      </c>
      <c r="AW10" s="69">
        <v>9215</v>
      </c>
      <c r="AX10" s="70">
        <v>14213</v>
      </c>
      <c r="AY10" s="80">
        <v>285</v>
      </c>
      <c r="AZ10" s="81">
        <v>271.37999999999994</v>
      </c>
      <c r="BA10" s="82">
        <v>272.92</v>
      </c>
      <c r="BB10" s="80">
        <v>337</v>
      </c>
      <c r="BC10" s="81">
        <v>313.52000000000004</v>
      </c>
      <c r="BD10" s="82">
        <v>312</v>
      </c>
      <c r="BE10" s="83">
        <f t="shared" si="127"/>
        <v>5.7863924308303609</v>
      </c>
      <c r="BF10" s="83">
        <f t="shared" si="128"/>
        <v>-1.0058102982144739</v>
      </c>
      <c r="BG10" s="83">
        <f t="shared" si="129"/>
        <v>0.12704637241288808</v>
      </c>
      <c r="BH10" s="84">
        <f t="shared" si="130"/>
        <v>5.0616096866096871</v>
      </c>
      <c r="BI10" s="83">
        <f t="shared" si="131"/>
        <v>-0.68253802192971236</v>
      </c>
      <c r="BJ10" s="85">
        <f t="shared" si="132"/>
        <v>0.16293230292337313</v>
      </c>
      <c r="BK10" s="69">
        <v>475</v>
      </c>
      <c r="BL10" s="69">
        <v>475</v>
      </c>
      <c r="BM10" s="69">
        <v>475</v>
      </c>
      <c r="BN10" s="68">
        <v>84422</v>
      </c>
      <c r="BO10" s="69">
        <v>45934</v>
      </c>
      <c r="BP10" s="70">
        <v>71125</v>
      </c>
      <c r="BQ10" s="86">
        <f t="shared" si="106"/>
        <v>565.16569420035148</v>
      </c>
      <c r="BR10" s="86">
        <f t="shared" si="107"/>
        <v>126.61708495157751</v>
      </c>
      <c r="BS10" s="86">
        <f t="shared" si="108"/>
        <v>-2.0342248138863397</v>
      </c>
      <c r="BT10" s="87">
        <f t="shared" si="109"/>
        <v>2828.2143108421869</v>
      </c>
      <c r="BU10" s="86">
        <f t="shared" si="110"/>
        <v>703.13391306925632</v>
      </c>
      <c r="BV10" s="88">
        <f t="shared" si="111"/>
        <v>0.89352082590949067</v>
      </c>
      <c r="BW10" s="83">
        <f t="shared" si="123"/>
        <v>5.0042214873707174</v>
      </c>
      <c r="BX10" s="83">
        <f t="shared" si="124"/>
        <v>0.15850916961156258</v>
      </c>
      <c r="BY10" s="83">
        <f t="shared" si="125"/>
        <v>1.9522626817272126E-2</v>
      </c>
      <c r="BZ10" s="77">
        <f t="shared" si="133"/>
        <v>0.55050309597523217</v>
      </c>
      <c r="CA10" s="78">
        <f t="shared" si="134"/>
        <v>-0.10291795665634673</v>
      </c>
      <c r="CB10" s="112">
        <f t="shared" si="135"/>
        <v>1.6231505396575585E-2</v>
      </c>
      <c r="CC10" s="86"/>
      <c r="CD10" s="90"/>
      <c r="CE10" s="89"/>
      <c r="CF10" s="89"/>
    </row>
    <row r="11" spans="1:84" s="111" customFormat="1" ht="15" customHeight="1" x14ac:dyDescent="0.2">
      <c r="A11" s="67" t="s">
        <v>33</v>
      </c>
      <c r="B11" s="91">
        <v>5785.8410800000001</v>
      </c>
      <c r="C11" s="92">
        <v>3742.6859199999999</v>
      </c>
      <c r="D11" s="93">
        <v>5903.3689999999997</v>
      </c>
      <c r="E11" s="91">
        <v>5676.8889800000006</v>
      </c>
      <c r="F11" s="92">
        <v>4037.4091200000003</v>
      </c>
      <c r="G11" s="93">
        <v>6102.0029999999997</v>
      </c>
      <c r="H11" s="94">
        <f t="shared" si="80"/>
        <v>0.96744773806240347</v>
      </c>
      <c r="I11" s="95">
        <f t="shared" si="2"/>
        <v>-5.1744481546583843E-2</v>
      </c>
      <c r="J11" s="96">
        <f t="shared" si="97"/>
        <v>4.044583937941848E-2</v>
      </c>
      <c r="K11" s="91">
        <v>3638.4207200000001</v>
      </c>
      <c r="L11" s="92">
        <v>2654.1286099999998</v>
      </c>
      <c r="M11" s="92">
        <v>4047.5309999999999</v>
      </c>
      <c r="N11" s="97">
        <f t="shared" si="98"/>
        <v>0.66331186661166841</v>
      </c>
      <c r="O11" s="98">
        <f t="shared" si="112"/>
        <v>2.239379813818565E-2</v>
      </c>
      <c r="P11" s="99">
        <f t="shared" si="99"/>
        <v>5.9277543966547164E-3</v>
      </c>
      <c r="Q11" s="91">
        <v>857.33841000000007</v>
      </c>
      <c r="R11" s="92">
        <v>587.21</v>
      </c>
      <c r="S11" s="93">
        <v>838.00800000000004</v>
      </c>
      <c r="T11" s="100">
        <f t="shared" si="113"/>
        <v>0.13733326581452027</v>
      </c>
      <c r="U11" s="101">
        <f t="shared" si="114"/>
        <v>-1.3689312400493536E-2</v>
      </c>
      <c r="V11" s="102">
        <f t="shared" si="115"/>
        <v>-8.1090172306025055E-3</v>
      </c>
      <c r="W11" s="91">
        <v>507.21</v>
      </c>
      <c r="X11" s="92">
        <v>317.80700000000002</v>
      </c>
      <c r="Y11" s="93">
        <v>504.16300000000001</v>
      </c>
      <c r="Z11" s="100">
        <f t="shared" si="100"/>
        <v>8.2622542139032057E-2</v>
      </c>
      <c r="AA11" s="101">
        <f t="shared" si="116"/>
        <v>-6.7239294560492158E-3</v>
      </c>
      <c r="AB11" s="102">
        <f t="shared" si="101"/>
        <v>3.9069622822153621E-3</v>
      </c>
      <c r="AC11" s="91">
        <v>1797.2947600000002</v>
      </c>
      <c r="AD11" s="92">
        <v>1886.8616000000002</v>
      </c>
      <c r="AE11" s="92">
        <v>3893.6813200000001</v>
      </c>
      <c r="AF11" s="92">
        <f t="shared" si="117"/>
        <v>2096.3865599999999</v>
      </c>
      <c r="AG11" s="93">
        <f t="shared" si="118"/>
        <v>2006.81972</v>
      </c>
      <c r="AH11" s="91">
        <v>0</v>
      </c>
      <c r="AI11" s="92">
        <v>0</v>
      </c>
      <c r="AJ11" s="92">
        <v>0</v>
      </c>
      <c r="AK11" s="92">
        <f t="shared" si="102"/>
        <v>0</v>
      </c>
      <c r="AL11" s="93">
        <f t="shared" si="103"/>
        <v>0</v>
      </c>
      <c r="AM11" s="100">
        <f t="shared" si="126"/>
        <v>0.65956936115631604</v>
      </c>
      <c r="AN11" s="101">
        <f t="shared" si="119"/>
        <v>0.34893263001402197</v>
      </c>
      <c r="AO11" s="102">
        <f t="shared" si="120"/>
        <v>0.15542296994644389</v>
      </c>
      <c r="AP11" s="100">
        <f t="shared" si="22"/>
        <v>0</v>
      </c>
      <c r="AQ11" s="101">
        <f t="shared" si="121"/>
        <v>0</v>
      </c>
      <c r="AR11" s="102">
        <f t="shared" si="46"/>
        <v>0</v>
      </c>
      <c r="AS11" s="101">
        <f t="shared" si="104"/>
        <v>0</v>
      </c>
      <c r="AT11" s="101">
        <f t="shared" si="122"/>
        <v>0</v>
      </c>
      <c r="AU11" s="101">
        <f t="shared" si="105"/>
        <v>0</v>
      </c>
      <c r="AV11" s="91">
        <v>7611</v>
      </c>
      <c r="AW11" s="92">
        <v>4102</v>
      </c>
      <c r="AX11" s="93">
        <v>6435</v>
      </c>
      <c r="AY11" s="103">
        <v>80</v>
      </c>
      <c r="AZ11" s="104">
        <v>77.940000000000012</v>
      </c>
      <c r="BA11" s="105">
        <v>77.05</v>
      </c>
      <c r="BB11" s="103">
        <v>100</v>
      </c>
      <c r="BC11" s="104">
        <v>93.25</v>
      </c>
      <c r="BD11" s="105">
        <v>92</v>
      </c>
      <c r="BE11" s="106">
        <f t="shared" si="127"/>
        <v>9.2796885139519798</v>
      </c>
      <c r="BF11" s="106">
        <f t="shared" si="128"/>
        <v>-1.2911448193813531</v>
      </c>
      <c r="BG11" s="106">
        <f t="shared" si="129"/>
        <v>0.50798378381768927</v>
      </c>
      <c r="BH11" s="190">
        <f t="shared" si="130"/>
        <v>7.7717391304347831</v>
      </c>
      <c r="BI11" s="106">
        <f t="shared" si="131"/>
        <v>-0.68492753623188385</v>
      </c>
      <c r="BJ11" s="191">
        <f t="shared" si="132"/>
        <v>0.44019310719975202</v>
      </c>
      <c r="BK11" s="92">
        <v>239</v>
      </c>
      <c r="BL11" s="92">
        <v>242</v>
      </c>
      <c r="BM11" s="92">
        <v>240</v>
      </c>
      <c r="BN11" s="91">
        <v>42963</v>
      </c>
      <c r="BO11" s="92">
        <v>24361</v>
      </c>
      <c r="BP11" s="93">
        <v>37473</v>
      </c>
      <c r="BQ11" s="107">
        <f t="shared" si="106"/>
        <v>162.83732287246818</v>
      </c>
      <c r="BR11" s="107">
        <f t="shared" si="107"/>
        <v>30.702951902098306</v>
      </c>
      <c r="BS11" s="107">
        <f t="shared" si="108"/>
        <v>-2.895164299651185</v>
      </c>
      <c r="BT11" s="108">
        <f t="shared" si="109"/>
        <v>948.2522144522145</v>
      </c>
      <c r="BU11" s="107">
        <f t="shared" si="110"/>
        <v>202.37270059069817</v>
      </c>
      <c r="BV11" s="109">
        <f t="shared" si="111"/>
        <v>-36.001593446371544</v>
      </c>
      <c r="BW11" s="106">
        <f t="shared" si="123"/>
        <v>5.8233100233100235</v>
      </c>
      <c r="BX11" s="106">
        <f t="shared" si="124"/>
        <v>0.17845389402346434</v>
      </c>
      <c r="BY11" s="106">
        <f t="shared" si="125"/>
        <v>-0.11550031311123465</v>
      </c>
      <c r="BZ11" s="100">
        <f t="shared" si="133"/>
        <v>0.57403492647058818</v>
      </c>
      <c r="CA11" s="101">
        <f t="shared" si="134"/>
        <v>-8.6852964250553888E-2</v>
      </c>
      <c r="CB11" s="192">
        <f t="shared" si="135"/>
        <v>1.7873107375569686E-2</v>
      </c>
      <c r="CC11" s="86"/>
      <c r="CD11" s="90"/>
      <c r="CE11" s="110"/>
      <c r="CF11" s="110"/>
    </row>
    <row r="12" spans="1:84" s="111" customFormat="1" ht="15" customHeight="1" x14ac:dyDescent="0.2">
      <c r="A12" s="67" t="s">
        <v>34</v>
      </c>
      <c r="B12" s="91">
        <v>5044.8149999999996</v>
      </c>
      <c r="C12" s="92">
        <v>3637.7559999999999</v>
      </c>
      <c r="D12" s="93">
        <v>5879.366</v>
      </c>
      <c r="E12" s="91">
        <v>5527.83</v>
      </c>
      <c r="F12" s="92">
        <v>4341.3959999999997</v>
      </c>
      <c r="G12" s="93">
        <v>6659.4690000000001</v>
      </c>
      <c r="H12" s="94">
        <f t="shared" si="80"/>
        <v>0.88285807772361424</v>
      </c>
      <c r="I12" s="95">
        <f t="shared" si="2"/>
        <v>-2.9763149774337028E-2</v>
      </c>
      <c r="J12" s="96">
        <f t="shared" si="97"/>
        <v>4.4934976490738854E-2</v>
      </c>
      <c r="K12" s="91">
        <v>3196.9</v>
      </c>
      <c r="L12" s="92">
        <v>2882.3539999999998</v>
      </c>
      <c r="M12" s="92">
        <v>4422.7049999999999</v>
      </c>
      <c r="N12" s="97">
        <f t="shared" si="98"/>
        <v>0.66412277014879117</v>
      </c>
      <c r="O12" s="98">
        <f t="shared" si="112"/>
        <v>8.5794565410222901E-2</v>
      </c>
      <c r="P12" s="99">
        <f t="shared" si="99"/>
        <v>1.9946068796339311E-4</v>
      </c>
      <c r="Q12" s="91">
        <v>812.88699999999994</v>
      </c>
      <c r="R12" s="92">
        <v>600.92999999999995</v>
      </c>
      <c r="S12" s="93">
        <v>908.78300000000002</v>
      </c>
      <c r="T12" s="100">
        <f t="shared" si="113"/>
        <v>0.13646478420426614</v>
      </c>
      <c r="U12" s="101">
        <f t="shared" si="114"/>
        <v>-1.0588761219525844E-2</v>
      </c>
      <c r="V12" s="102">
        <f t="shared" si="115"/>
        <v>-1.9538258465101599E-3</v>
      </c>
      <c r="W12" s="91">
        <v>866</v>
      </c>
      <c r="X12" s="92">
        <v>343.89499999999998</v>
      </c>
      <c r="Y12" s="93">
        <v>517.50300000000004</v>
      </c>
      <c r="Z12" s="100">
        <f t="shared" si="100"/>
        <v>7.7709348898538311E-2</v>
      </c>
      <c r="AA12" s="101">
        <f t="shared" si="116"/>
        <v>-7.8952487663005722E-2</v>
      </c>
      <c r="AB12" s="102">
        <f t="shared" si="101"/>
        <v>-1.5036507909624852E-3</v>
      </c>
      <c r="AC12" s="91">
        <v>1145.3724100000002</v>
      </c>
      <c r="AD12" s="92">
        <v>1918.40085</v>
      </c>
      <c r="AE12" s="92">
        <v>2022.1342400000003</v>
      </c>
      <c r="AF12" s="92">
        <f t="shared" si="117"/>
        <v>876.76183000000015</v>
      </c>
      <c r="AG12" s="93">
        <f t="shared" si="118"/>
        <v>103.73339000000033</v>
      </c>
      <c r="AH12" s="91">
        <v>62.364530000000009</v>
      </c>
      <c r="AI12" s="92">
        <v>538.76694999999995</v>
      </c>
      <c r="AJ12" s="92">
        <v>627.33411999999998</v>
      </c>
      <c r="AK12" s="92">
        <f t="shared" si="102"/>
        <v>564.96958999999993</v>
      </c>
      <c r="AL12" s="93">
        <f t="shared" si="103"/>
        <v>88.567170000000033</v>
      </c>
      <c r="AM12" s="100">
        <f t="shared" si="126"/>
        <v>0.34393746536616371</v>
      </c>
      <c r="AN12" s="101">
        <f t="shared" si="119"/>
        <v>0.11689793864417286</v>
      </c>
      <c r="AO12" s="102">
        <f t="shared" si="120"/>
        <v>-0.18342084288760591</v>
      </c>
      <c r="AP12" s="100">
        <f t="shared" si="22"/>
        <v>0.10670098102414444</v>
      </c>
      <c r="AQ12" s="101">
        <f t="shared" si="121"/>
        <v>9.4338876566399207E-2</v>
      </c>
      <c r="AR12" s="102">
        <f t="shared" si="46"/>
        <v>-4.1403221126851936E-2</v>
      </c>
      <c r="AS12" s="101">
        <f t="shared" si="104"/>
        <v>9.4201822998199999E-2</v>
      </c>
      <c r="AT12" s="101">
        <f t="shared" si="122"/>
        <v>8.2919904053514654E-2</v>
      </c>
      <c r="AU12" s="101">
        <f t="shared" si="105"/>
        <v>-2.9898109373783566E-2</v>
      </c>
      <c r="AV12" s="91">
        <v>4065</v>
      </c>
      <c r="AW12" s="92">
        <v>1825</v>
      </c>
      <c r="AX12" s="93">
        <v>2422</v>
      </c>
      <c r="AY12" s="103">
        <v>62</v>
      </c>
      <c r="AZ12" s="104">
        <v>58</v>
      </c>
      <c r="BA12" s="105">
        <v>57</v>
      </c>
      <c r="BB12" s="103">
        <v>110</v>
      </c>
      <c r="BC12" s="104">
        <v>97</v>
      </c>
      <c r="BD12" s="105">
        <v>96</v>
      </c>
      <c r="BE12" s="106">
        <f t="shared" si="127"/>
        <v>4.7212475633528266</v>
      </c>
      <c r="BF12" s="106">
        <f t="shared" si="128"/>
        <v>-2.5636986732063134</v>
      </c>
      <c r="BG12" s="106">
        <f t="shared" si="129"/>
        <v>-0.52300531021039198</v>
      </c>
      <c r="BH12" s="190">
        <f t="shared" si="130"/>
        <v>2.8032407407407409</v>
      </c>
      <c r="BI12" s="106">
        <f t="shared" si="131"/>
        <v>-1.3028198653198646</v>
      </c>
      <c r="BJ12" s="191">
        <f t="shared" si="132"/>
        <v>-0.33249809087437932</v>
      </c>
      <c r="BK12" s="92">
        <v>179</v>
      </c>
      <c r="BL12" s="92">
        <v>179</v>
      </c>
      <c r="BM12" s="92">
        <v>179</v>
      </c>
      <c r="BN12" s="91">
        <v>30727</v>
      </c>
      <c r="BO12" s="92">
        <v>13262</v>
      </c>
      <c r="BP12" s="93">
        <v>18485</v>
      </c>
      <c r="BQ12" s="107">
        <f t="shared" si="106"/>
        <v>360.26340275899378</v>
      </c>
      <c r="BR12" s="107">
        <f t="shared" si="107"/>
        <v>180.36201310168912</v>
      </c>
      <c r="BS12" s="107">
        <f t="shared" si="108"/>
        <v>32.907347865312602</v>
      </c>
      <c r="BT12" s="108">
        <f t="shared" si="109"/>
        <v>2749.5743187448388</v>
      </c>
      <c r="BU12" s="107">
        <f t="shared" si="110"/>
        <v>1389.7145401470527</v>
      </c>
      <c r="BV12" s="109">
        <f t="shared" si="111"/>
        <v>370.72719545716745</v>
      </c>
      <c r="BW12" s="106">
        <f t="shared" si="123"/>
        <v>7.6321222130470687</v>
      </c>
      <c r="BX12" s="106">
        <f t="shared" si="124"/>
        <v>7.3204623871176544E-2</v>
      </c>
      <c r="BY12" s="106">
        <f t="shared" si="125"/>
        <v>0.36527289797857598</v>
      </c>
      <c r="BZ12" s="100">
        <f t="shared" si="133"/>
        <v>0.37966233979625369</v>
      </c>
      <c r="CA12" s="101">
        <f t="shared" si="134"/>
        <v>-0.25143772592836017</v>
      </c>
      <c r="CB12" s="192">
        <f t="shared" si="135"/>
        <v>-2.9671281611814482E-2</v>
      </c>
      <c r="CC12" s="86"/>
      <c r="CD12" s="90"/>
      <c r="CE12" s="110"/>
      <c r="CF12" s="110"/>
    </row>
    <row r="13" spans="1:84" s="111" customFormat="1" ht="15" customHeight="1" x14ac:dyDescent="0.2">
      <c r="A13" s="67" t="s">
        <v>35</v>
      </c>
      <c r="B13" s="91">
        <v>13842.03306</v>
      </c>
      <c r="C13" s="92">
        <v>10478.91978</v>
      </c>
      <c r="D13" s="93">
        <v>16396.656999999999</v>
      </c>
      <c r="E13" s="91">
        <v>13841.17006</v>
      </c>
      <c r="F13" s="92">
        <v>10474.04862</v>
      </c>
      <c r="G13" s="93">
        <v>16386.495999999999</v>
      </c>
      <c r="H13" s="94">
        <f t="shared" si="80"/>
        <v>1.0006200837567714</v>
      </c>
      <c r="I13" s="95">
        <f t="shared" si="2"/>
        <v>5.577335366484526E-4</v>
      </c>
      <c r="J13" s="96">
        <f t="shared" si="97"/>
        <v>1.5501430972886254E-4</v>
      </c>
      <c r="K13" s="91">
        <v>9362.9870600000013</v>
      </c>
      <c r="L13" s="92">
        <v>6781.6926199999998</v>
      </c>
      <c r="M13" s="92">
        <v>10244.759</v>
      </c>
      <c r="N13" s="97">
        <f t="shared" si="98"/>
        <v>0.6251952217240343</v>
      </c>
      <c r="O13" s="98">
        <f t="shared" si="112"/>
        <v>-5.1263995192776024E-2</v>
      </c>
      <c r="P13" s="99">
        <f t="shared" si="99"/>
        <v>-2.2280541091357353E-2</v>
      </c>
      <c r="Q13" s="91">
        <v>1528.0429999999999</v>
      </c>
      <c r="R13" s="92">
        <v>1301.1099999999999</v>
      </c>
      <c r="S13" s="93">
        <v>2152.4360000000001</v>
      </c>
      <c r="T13" s="100">
        <f t="shared" si="113"/>
        <v>0.13135425657809943</v>
      </c>
      <c r="U13" s="101">
        <f t="shared" si="114"/>
        <v>2.0955858655373541E-2</v>
      </c>
      <c r="V13" s="102">
        <f t="shared" si="115"/>
        <v>7.1319957117946114E-3</v>
      </c>
      <c r="W13" s="91">
        <v>1856.4949999999999</v>
      </c>
      <c r="X13" s="92">
        <v>1878.14</v>
      </c>
      <c r="Y13" s="93">
        <v>2940.239</v>
      </c>
      <c r="Z13" s="100">
        <f t="shared" si="100"/>
        <v>0.17943061164510096</v>
      </c>
      <c r="AA13" s="101">
        <f t="shared" si="116"/>
        <v>4.5302138983303486E-2</v>
      </c>
      <c r="AB13" s="102">
        <f t="shared" si="101"/>
        <v>1.1695098347991317E-4</v>
      </c>
      <c r="AC13" s="91">
        <v>2703.32</v>
      </c>
      <c r="AD13" s="92">
        <v>6953.9017999999996</v>
      </c>
      <c r="AE13" s="92">
        <v>5497.0533000000005</v>
      </c>
      <c r="AF13" s="92">
        <f t="shared" si="117"/>
        <v>2793.7333000000003</v>
      </c>
      <c r="AG13" s="93">
        <f t="shared" si="118"/>
        <v>-1456.8484999999991</v>
      </c>
      <c r="AH13" s="91">
        <v>0</v>
      </c>
      <c r="AI13" s="92">
        <v>0</v>
      </c>
      <c r="AJ13" s="92">
        <v>497.125</v>
      </c>
      <c r="AK13" s="92">
        <f t="shared" si="102"/>
        <v>497.125</v>
      </c>
      <c r="AL13" s="93">
        <f t="shared" si="103"/>
        <v>497.125</v>
      </c>
      <c r="AM13" s="100">
        <f t="shared" si="126"/>
        <v>0.33525451560034469</v>
      </c>
      <c r="AN13" s="101">
        <f t="shared" si="119"/>
        <v>0.1399566147586023</v>
      </c>
      <c r="AO13" s="102">
        <f t="shared" si="120"/>
        <v>-0.32835413357284327</v>
      </c>
      <c r="AP13" s="100">
        <f t="shared" si="22"/>
        <v>3.0318680204141614E-2</v>
      </c>
      <c r="AQ13" s="101">
        <f t="shared" si="121"/>
        <v>3.0318680204141614E-2</v>
      </c>
      <c r="AR13" s="102">
        <f t="shared" si="46"/>
        <v>3.0318680204141614E-2</v>
      </c>
      <c r="AS13" s="101">
        <f t="shared" si="104"/>
        <v>3.0337480325262949E-2</v>
      </c>
      <c r="AT13" s="101">
        <f t="shared" si="122"/>
        <v>3.0337480325262949E-2</v>
      </c>
      <c r="AU13" s="101">
        <f t="shared" si="105"/>
        <v>3.0337480325262949E-2</v>
      </c>
      <c r="AV13" s="91">
        <v>10857</v>
      </c>
      <c r="AW13" s="92">
        <v>6648</v>
      </c>
      <c r="AX13" s="93">
        <v>9835</v>
      </c>
      <c r="AY13" s="103">
        <v>108</v>
      </c>
      <c r="AZ13" s="104">
        <v>111</v>
      </c>
      <c r="BA13" s="105">
        <v>110</v>
      </c>
      <c r="BB13" s="103">
        <v>247</v>
      </c>
      <c r="BC13" s="104">
        <v>244</v>
      </c>
      <c r="BD13" s="105">
        <v>253</v>
      </c>
      <c r="BE13" s="106">
        <f t="shared" si="127"/>
        <v>9.9343434343434343</v>
      </c>
      <c r="BF13" s="106">
        <f t="shared" si="128"/>
        <v>-1.2354096520763189</v>
      </c>
      <c r="BG13" s="106">
        <f t="shared" si="129"/>
        <v>-4.76385476385488E-2</v>
      </c>
      <c r="BH13" s="190">
        <f t="shared" si="130"/>
        <v>4.3192797540623626</v>
      </c>
      <c r="BI13" s="106">
        <f t="shared" si="131"/>
        <v>-0.56466086672036386</v>
      </c>
      <c r="BJ13" s="191">
        <f t="shared" si="132"/>
        <v>-0.2217038524950139</v>
      </c>
      <c r="BK13" s="92">
        <v>370</v>
      </c>
      <c r="BL13" s="92">
        <v>370</v>
      </c>
      <c r="BM13" s="92">
        <v>370</v>
      </c>
      <c r="BN13" s="91">
        <v>63804</v>
      </c>
      <c r="BO13" s="92">
        <v>38919</v>
      </c>
      <c r="BP13" s="93">
        <v>58097</v>
      </c>
      <c r="BQ13" s="107">
        <f t="shared" si="106"/>
        <v>282.0540819663666</v>
      </c>
      <c r="BR13" s="107">
        <f t="shared" si="107"/>
        <v>65.121443573789321</v>
      </c>
      <c r="BS13" s="107">
        <f t="shared" si="108"/>
        <v>12.929782266990969</v>
      </c>
      <c r="BT13" s="108">
        <f t="shared" si="109"/>
        <v>1666.1409252669039</v>
      </c>
      <c r="BU13" s="107">
        <f t="shared" si="110"/>
        <v>391.27953998551857</v>
      </c>
      <c r="BV13" s="109">
        <f t="shared" si="111"/>
        <v>90.622179779539465</v>
      </c>
      <c r="BW13" s="106">
        <f t="shared" si="123"/>
        <v>5.9071682765632945</v>
      </c>
      <c r="BX13" s="106">
        <f t="shared" si="124"/>
        <v>3.0406740227290285E-2</v>
      </c>
      <c r="BY13" s="106">
        <f t="shared" si="125"/>
        <v>5.2926399306977068E-2</v>
      </c>
      <c r="BZ13" s="100">
        <f t="shared" si="133"/>
        <v>0.57727543720190777</v>
      </c>
      <c r="CA13" s="101">
        <f t="shared" si="134"/>
        <v>-5.6707074721780604E-2</v>
      </c>
      <c r="CB13" s="192">
        <f t="shared" si="135"/>
        <v>-3.8653721156971521E-3</v>
      </c>
      <c r="CC13" s="86"/>
      <c r="CD13" s="90"/>
      <c r="CE13" s="110"/>
      <c r="CF13" s="110"/>
    </row>
    <row r="14" spans="1:84" s="111" customFormat="1" ht="15" customHeight="1" x14ac:dyDescent="0.2">
      <c r="A14" s="67" t="s">
        <v>36</v>
      </c>
      <c r="B14" s="91">
        <v>4527.0050000000001</v>
      </c>
      <c r="C14" s="92">
        <v>2893.569</v>
      </c>
      <c r="D14" s="93">
        <v>4360.1409999999996</v>
      </c>
      <c r="E14" s="91">
        <v>4639.0439999999999</v>
      </c>
      <c r="F14" s="92">
        <v>3032.7060000000001</v>
      </c>
      <c r="G14" s="93">
        <v>4637.9750000000004</v>
      </c>
      <c r="H14" s="94">
        <f t="shared" si="80"/>
        <v>0.94009583924018547</v>
      </c>
      <c r="I14" s="95">
        <f t="shared" si="2"/>
        <v>-3.5752848549798877E-2</v>
      </c>
      <c r="J14" s="96">
        <f t="shared" si="97"/>
        <v>-1.4025331753639736E-2</v>
      </c>
      <c r="K14" s="91">
        <v>2020.742</v>
      </c>
      <c r="L14" s="92">
        <v>1421.2739999999999</v>
      </c>
      <c r="M14" s="92">
        <v>2233.7440000000001</v>
      </c>
      <c r="N14" s="97">
        <f t="shared" si="98"/>
        <v>0.48162053482392636</v>
      </c>
      <c r="O14" s="98">
        <f t="shared" si="112"/>
        <v>4.6026045959410289E-2</v>
      </c>
      <c r="P14" s="99">
        <f t="shared" si="99"/>
        <v>1.2971743942119862E-2</v>
      </c>
      <c r="Q14" s="91">
        <v>617.92700000000002</v>
      </c>
      <c r="R14" s="92">
        <v>516.35</v>
      </c>
      <c r="S14" s="93">
        <v>634.62099999999998</v>
      </c>
      <c r="T14" s="100">
        <f t="shared" si="113"/>
        <v>0.13683148356772082</v>
      </c>
      <c r="U14" s="101">
        <f t="shared" si="114"/>
        <v>3.6301170792805149E-3</v>
      </c>
      <c r="V14" s="102">
        <f t="shared" si="115"/>
        <v>-3.3429003271425478E-2</v>
      </c>
      <c r="W14" s="91">
        <v>1570.28</v>
      </c>
      <c r="X14" s="92">
        <v>854.28</v>
      </c>
      <c r="Y14" s="93">
        <v>1416.7539999999999</v>
      </c>
      <c r="Z14" s="100">
        <f t="shared" si="100"/>
        <v>0.30546822697405651</v>
      </c>
      <c r="AA14" s="101">
        <f t="shared" si="116"/>
        <v>-3.3023927875089121E-2</v>
      </c>
      <c r="AB14" s="102">
        <f t="shared" si="101"/>
        <v>2.3779200738081152E-2</v>
      </c>
      <c r="AC14" s="91">
        <v>1946.2750999999996</v>
      </c>
      <c r="AD14" s="92">
        <v>2322.136</v>
      </c>
      <c r="AE14" s="92">
        <v>2273.1828799999998</v>
      </c>
      <c r="AF14" s="92">
        <f t="shared" si="117"/>
        <v>326.90778000000023</v>
      </c>
      <c r="AG14" s="93">
        <f t="shared" si="118"/>
        <v>-48.953120000000126</v>
      </c>
      <c r="AH14" s="91">
        <v>325.81671999999998</v>
      </c>
      <c r="AI14" s="92">
        <v>154.80199999999999</v>
      </c>
      <c r="AJ14" s="92">
        <v>234.21199999999999</v>
      </c>
      <c r="AK14" s="92">
        <f t="shared" si="102"/>
        <v>-91.604719999999986</v>
      </c>
      <c r="AL14" s="93">
        <f t="shared" si="103"/>
        <v>79.41</v>
      </c>
      <c r="AM14" s="100">
        <f t="shared" si="126"/>
        <v>0.52135535983813364</v>
      </c>
      <c r="AN14" s="101">
        <f t="shared" si="119"/>
        <v>9.1429813036219443E-2</v>
      </c>
      <c r="AO14" s="102">
        <f t="shared" si="120"/>
        <v>-0.28116084074322456</v>
      </c>
      <c r="AP14" s="100">
        <f t="shared" si="22"/>
        <v>5.3716611458207435E-2</v>
      </c>
      <c r="AQ14" s="101">
        <f t="shared" si="121"/>
        <v>-1.8255193300126156E-2</v>
      </c>
      <c r="AR14" s="102">
        <f t="shared" si="46"/>
        <v>2.1797361684267047E-4</v>
      </c>
      <c r="AS14" s="101">
        <f t="shared" si="104"/>
        <v>5.049876292994248E-2</v>
      </c>
      <c r="AT14" s="101">
        <f t="shared" si="122"/>
        <v>-1.9734828301354305E-2</v>
      </c>
      <c r="AU14" s="101">
        <f t="shared" si="105"/>
        <v>-5.4542005383503844E-4</v>
      </c>
      <c r="AV14" s="91">
        <v>1743</v>
      </c>
      <c r="AW14" s="92">
        <v>892</v>
      </c>
      <c r="AX14" s="93">
        <v>1434</v>
      </c>
      <c r="AY14" s="103">
        <v>35</v>
      </c>
      <c r="AZ14" s="104">
        <v>36</v>
      </c>
      <c r="BA14" s="105">
        <v>37</v>
      </c>
      <c r="BB14" s="103">
        <v>44</v>
      </c>
      <c r="BC14" s="104">
        <v>47</v>
      </c>
      <c r="BD14" s="105">
        <v>44</v>
      </c>
      <c r="BE14" s="106">
        <f t="shared" si="127"/>
        <v>4.3063063063063067</v>
      </c>
      <c r="BF14" s="106">
        <f t="shared" si="128"/>
        <v>-1.2270270270270265</v>
      </c>
      <c r="BG14" s="106">
        <f t="shared" si="129"/>
        <v>0.17667667667667697</v>
      </c>
      <c r="BH14" s="190">
        <f t="shared" si="130"/>
        <v>3.6212121212121215</v>
      </c>
      <c r="BI14" s="106">
        <f t="shared" si="131"/>
        <v>-0.78030303030303072</v>
      </c>
      <c r="BJ14" s="191">
        <f t="shared" si="132"/>
        <v>0.45809155383623512</v>
      </c>
      <c r="BK14" s="92">
        <v>74</v>
      </c>
      <c r="BL14" s="92">
        <v>74</v>
      </c>
      <c r="BM14" s="92">
        <v>74</v>
      </c>
      <c r="BN14" s="91">
        <v>9544</v>
      </c>
      <c r="BO14" s="92">
        <v>5067</v>
      </c>
      <c r="BP14" s="93">
        <v>7824</v>
      </c>
      <c r="BQ14" s="107">
        <f t="shared" si="106"/>
        <v>592.78821574642132</v>
      </c>
      <c r="BR14" s="107">
        <f t="shared" si="107"/>
        <v>106.71906235161828</v>
      </c>
      <c r="BS14" s="107">
        <f t="shared" si="108"/>
        <v>-5.7328026076343122</v>
      </c>
      <c r="BT14" s="108">
        <f t="shared" si="109"/>
        <v>3234.2921896792191</v>
      </c>
      <c r="BU14" s="107">
        <f t="shared" si="110"/>
        <v>572.76379036768731</v>
      </c>
      <c r="BV14" s="109">
        <f t="shared" si="111"/>
        <v>-165.60242915486151</v>
      </c>
      <c r="BW14" s="106">
        <f t="shared" si="123"/>
        <v>5.4560669456066941</v>
      </c>
      <c r="BX14" s="106">
        <f t="shared" si="124"/>
        <v>-1.9549807118492524E-2</v>
      </c>
      <c r="BY14" s="106">
        <f t="shared" si="125"/>
        <v>-0.22442632793590711</v>
      </c>
      <c r="BZ14" s="100">
        <f t="shared" si="133"/>
        <v>0.38871224165341811</v>
      </c>
      <c r="CA14" s="101">
        <f t="shared" si="134"/>
        <v>-8.5453100158982498E-2</v>
      </c>
      <c r="CB14" s="192">
        <f t="shared" si="135"/>
        <v>1.040852357069455E-2</v>
      </c>
      <c r="CC14" s="86"/>
      <c r="CD14" s="90"/>
      <c r="CE14" s="110"/>
      <c r="CF14" s="110"/>
    </row>
    <row r="15" spans="1:84" s="111" customFormat="1" ht="15" customHeight="1" x14ac:dyDescent="0.2">
      <c r="A15" s="67" t="s">
        <v>37</v>
      </c>
      <c r="B15" s="91">
        <v>62017.461609999998</v>
      </c>
      <c r="C15" s="92">
        <v>42656.850229999996</v>
      </c>
      <c r="D15" s="93">
        <v>65705.213000000003</v>
      </c>
      <c r="E15" s="91">
        <v>59785.050759999998</v>
      </c>
      <c r="F15" s="92">
        <v>41600.864139999998</v>
      </c>
      <c r="G15" s="93">
        <v>64312.762000000002</v>
      </c>
      <c r="H15" s="94">
        <f t="shared" si="80"/>
        <v>1.0216512392983526</v>
      </c>
      <c r="I15" s="95">
        <f t="shared" si="2"/>
        <v>-1.5689380499090522E-2</v>
      </c>
      <c r="J15" s="96">
        <f t="shared" si="97"/>
        <v>-3.7325144247979392E-3</v>
      </c>
      <c r="K15" s="91">
        <v>19635.810920000004</v>
      </c>
      <c r="L15" s="92">
        <v>12338.400720000001</v>
      </c>
      <c r="M15" s="92">
        <v>19203.108</v>
      </c>
      <c r="N15" s="97">
        <f t="shared" si="98"/>
        <v>0.29858938417230468</v>
      </c>
      <c r="O15" s="98">
        <f t="shared" si="112"/>
        <v>-2.9850763831008709E-2</v>
      </c>
      <c r="P15" s="99">
        <f t="shared" si="99"/>
        <v>1.9993739629638463E-3</v>
      </c>
      <c r="Q15" s="91">
        <v>3298.5339599999998</v>
      </c>
      <c r="R15" s="92">
        <v>1740.71</v>
      </c>
      <c r="S15" s="93">
        <v>2946.0720000000001</v>
      </c>
      <c r="T15" s="100">
        <f t="shared" si="113"/>
        <v>4.5808513091072034E-2</v>
      </c>
      <c r="U15" s="101">
        <f t="shared" si="114"/>
        <v>-9.3647102828040424E-3</v>
      </c>
      <c r="V15" s="102">
        <f t="shared" si="115"/>
        <v>3.9653918967150342E-3</v>
      </c>
      <c r="W15" s="91">
        <v>33226.800000000003</v>
      </c>
      <c r="X15" s="92">
        <v>24976.43</v>
      </c>
      <c r="Y15" s="93">
        <v>38329.06</v>
      </c>
      <c r="Z15" s="100">
        <f t="shared" si="100"/>
        <v>0.59597906866447437</v>
      </c>
      <c r="AA15" s="101">
        <f t="shared" si="116"/>
        <v>4.0208025943693659E-2</v>
      </c>
      <c r="AB15" s="102">
        <f t="shared" si="101"/>
        <v>-4.4034117557989472E-3</v>
      </c>
      <c r="AC15" s="91">
        <v>20874.452730000001</v>
      </c>
      <c r="AD15" s="92">
        <v>23890.13768</v>
      </c>
      <c r="AE15" s="92">
        <v>23085.381869999997</v>
      </c>
      <c r="AF15" s="92">
        <f t="shared" si="117"/>
        <v>2210.9291399999966</v>
      </c>
      <c r="AG15" s="93">
        <f t="shared" si="118"/>
        <v>-804.75581000000238</v>
      </c>
      <c r="AH15" s="91">
        <v>0</v>
      </c>
      <c r="AI15" s="92">
        <v>0</v>
      </c>
      <c r="AJ15" s="92">
        <v>0</v>
      </c>
      <c r="AK15" s="92">
        <f t="shared" si="102"/>
        <v>0</v>
      </c>
      <c r="AL15" s="93">
        <f t="shared" si="103"/>
        <v>0</v>
      </c>
      <c r="AM15" s="100">
        <f t="shared" si="126"/>
        <v>0.35134779747232531</v>
      </c>
      <c r="AN15" s="101">
        <f t="shared" si="119"/>
        <v>1.4757872827068585E-2</v>
      </c>
      <c r="AO15" s="102">
        <f t="shared" si="120"/>
        <v>-0.20870615754750371</v>
      </c>
      <c r="AP15" s="100">
        <f t="shared" si="22"/>
        <v>0</v>
      </c>
      <c r="AQ15" s="101">
        <f t="shared" si="121"/>
        <v>0</v>
      </c>
      <c r="AR15" s="102">
        <f t="shared" si="46"/>
        <v>0</v>
      </c>
      <c r="AS15" s="101">
        <f t="shared" si="104"/>
        <v>0</v>
      </c>
      <c r="AT15" s="101">
        <f t="shared" si="122"/>
        <v>0</v>
      </c>
      <c r="AU15" s="101">
        <f t="shared" si="105"/>
        <v>0</v>
      </c>
      <c r="AV15" s="91">
        <v>23519</v>
      </c>
      <c r="AW15" s="92">
        <v>12325</v>
      </c>
      <c r="AX15" s="93">
        <v>19513</v>
      </c>
      <c r="AY15" s="103">
        <v>188</v>
      </c>
      <c r="AZ15" s="104">
        <v>199</v>
      </c>
      <c r="BA15" s="105">
        <v>199.5</v>
      </c>
      <c r="BB15" s="103">
        <v>235</v>
      </c>
      <c r="BC15" s="104">
        <v>232</v>
      </c>
      <c r="BD15" s="105">
        <v>232</v>
      </c>
      <c r="BE15" s="106">
        <f t="shared" si="127"/>
        <v>10.867724867724867</v>
      </c>
      <c r="BF15" s="106">
        <f t="shared" si="128"/>
        <v>-3.0323933355848265</v>
      </c>
      <c r="BG15" s="106">
        <f t="shared" si="129"/>
        <v>0.54527930658583834</v>
      </c>
      <c r="BH15" s="190">
        <f t="shared" si="130"/>
        <v>9.3453065134099607</v>
      </c>
      <c r="BI15" s="106">
        <f t="shared" si="131"/>
        <v>-1.7747880492377934</v>
      </c>
      <c r="BJ15" s="191">
        <f t="shared" si="132"/>
        <v>0.49113984674329458</v>
      </c>
      <c r="BK15" s="92">
        <v>405</v>
      </c>
      <c r="BL15" s="92">
        <v>405</v>
      </c>
      <c r="BM15" s="92">
        <v>405</v>
      </c>
      <c r="BN15" s="91">
        <v>93878</v>
      </c>
      <c r="BO15" s="92">
        <v>50368</v>
      </c>
      <c r="BP15" s="93">
        <v>81113</v>
      </c>
      <c r="BQ15" s="107">
        <f t="shared" si="106"/>
        <v>792.8786014572263</v>
      </c>
      <c r="BR15" s="107">
        <f>BQ15-E15*1000/BN15</f>
        <v>156.04088910715495</v>
      </c>
      <c r="BS15" s="107">
        <f t="shared" si="108"/>
        <v>-33.059774892837254</v>
      </c>
      <c r="BT15" s="108">
        <f t="shared" si="109"/>
        <v>3295.8930969097523</v>
      </c>
      <c r="BU15" s="107">
        <f t="shared" si="110"/>
        <v>753.90360926146786</v>
      </c>
      <c r="BV15" s="109">
        <f t="shared" si="111"/>
        <v>-79.430565564892731</v>
      </c>
      <c r="BW15" s="106">
        <f t="shared" si="123"/>
        <v>4.1568697791216112</v>
      </c>
      <c r="BX15" s="106">
        <f t="shared" si="124"/>
        <v>0.16528850440755027</v>
      </c>
      <c r="BY15" s="106">
        <f t="shared" si="125"/>
        <v>7.0216635105383673E-2</v>
      </c>
      <c r="BZ15" s="100">
        <f t="shared" si="133"/>
        <v>0.73631989832970224</v>
      </c>
      <c r="CA15" s="101">
        <f t="shared" si="134"/>
        <v>-0.11587690631808278</v>
      </c>
      <c r="CB15" s="192">
        <f t="shared" si="135"/>
        <v>4.9218063529893219E-2</v>
      </c>
      <c r="CC15" s="86"/>
      <c r="CD15" s="90"/>
      <c r="CE15" s="110"/>
      <c r="CF15" s="110"/>
    </row>
    <row r="16" spans="1:84" s="111" customFormat="1" ht="15" customHeight="1" x14ac:dyDescent="0.2">
      <c r="A16" s="67" t="s">
        <v>38</v>
      </c>
      <c r="B16" s="91">
        <v>5738.9089999999997</v>
      </c>
      <c r="C16" s="92">
        <v>4948.1090000000004</v>
      </c>
      <c r="D16" s="93">
        <v>7764.3159999999998</v>
      </c>
      <c r="E16" s="91">
        <v>5810.2470000000003</v>
      </c>
      <c r="F16" s="92">
        <v>4980.2669999999998</v>
      </c>
      <c r="G16" s="93">
        <v>7669.6030000000001</v>
      </c>
      <c r="H16" s="94">
        <f t="shared" si="80"/>
        <v>1.0123491398446569</v>
      </c>
      <c r="I16" s="95">
        <f t="shared" si="2"/>
        <v>2.4627103242770731E-2</v>
      </c>
      <c r="J16" s="96">
        <f t="shared" si="97"/>
        <v>1.8806223370499864E-2</v>
      </c>
      <c r="K16" s="91">
        <v>3346.4140000000002</v>
      </c>
      <c r="L16" s="92">
        <v>3255.9810000000002</v>
      </c>
      <c r="M16" s="92">
        <v>4954.5889999999999</v>
      </c>
      <c r="N16" s="97">
        <f t="shared" si="98"/>
        <v>0.64600331985892878</v>
      </c>
      <c r="O16" s="98">
        <f t="shared" si="112"/>
        <v>7.0052934272911482E-2</v>
      </c>
      <c r="P16" s="99">
        <f t="shared" si="99"/>
        <v>-7.7730740573010992E-3</v>
      </c>
      <c r="Q16" s="91">
        <v>876.11599999999999</v>
      </c>
      <c r="R16" s="92">
        <v>581.41999999999996</v>
      </c>
      <c r="S16" s="93">
        <v>953.45100000000002</v>
      </c>
      <c r="T16" s="100">
        <f t="shared" si="113"/>
        <v>0.12431556105316012</v>
      </c>
      <c r="U16" s="101">
        <f t="shared" si="114"/>
        <v>-2.6472520761606097E-2</v>
      </c>
      <c r="V16" s="102">
        <f t="shared" si="115"/>
        <v>7.5708162432935044E-3</v>
      </c>
      <c r="W16" s="91">
        <v>975.5</v>
      </c>
      <c r="X16" s="92">
        <v>768.17</v>
      </c>
      <c r="Y16" s="93">
        <v>1201.797</v>
      </c>
      <c r="Z16" s="100">
        <f t="shared" si="100"/>
        <v>0.15669611582242263</v>
      </c>
      <c r="AA16" s="101">
        <f t="shared" si="116"/>
        <v>-1.1196918673356981E-2</v>
      </c>
      <c r="AB16" s="102">
        <f t="shared" si="101"/>
        <v>2.4533814469363258E-3</v>
      </c>
      <c r="AC16" s="91">
        <v>3952.2220000000002</v>
      </c>
      <c r="AD16" s="92">
        <v>2414.8278500000001</v>
      </c>
      <c r="AE16" s="92">
        <v>2014.3836200000001</v>
      </c>
      <c r="AF16" s="92">
        <f t="shared" si="117"/>
        <v>-1937.8383800000001</v>
      </c>
      <c r="AG16" s="93">
        <f t="shared" si="118"/>
        <v>-400.44423000000006</v>
      </c>
      <c r="AH16" s="91">
        <v>0</v>
      </c>
      <c r="AI16" s="92">
        <v>0</v>
      </c>
      <c r="AJ16" s="92">
        <v>0</v>
      </c>
      <c r="AK16" s="92">
        <f t="shared" si="102"/>
        <v>0</v>
      </c>
      <c r="AL16" s="93">
        <f t="shared" si="103"/>
        <v>0</v>
      </c>
      <c r="AM16" s="100">
        <f t="shared" si="126"/>
        <v>0.25944122057886365</v>
      </c>
      <c r="AN16" s="101">
        <f t="shared" si="119"/>
        <v>-0.42923009308023086</v>
      </c>
      <c r="AO16" s="102">
        <f t="shared" si="120"/>
        <v>-0.22858922701232726</v>
      </c>
      <c r="AP16" s="100">
        <f t="shared" si="22"/>
        <v>0</v>
      </c>
      <c r="AQ16" s="101">
        <f t="shared" si="121"/>
        <v>0</v>
      </c>
      <c r="AR16" s="102">
        <f t="shared" si="46"/>
        <v>0</v>
      </c>
      <c r="AS16" s="101">
        <f t="shared" si="104"/>
        <v>0</v>
      </c>
      <c r="AT16" s="101">
        <f t="shared" si="122"/>
        <v>0</v>
      </c>
      <c r="AU16" s="101">
        <f t="shared" si="105"/>
        <v>0</v>
      </c>
      <c r="AV16" s="91">
        <v>4438</v>
      </c>
      <c r="AW16" s="92">
        <v>2763</v>
      </c>
      <c r="AX16" s="93">
        <v>4205</v>
      </c>
      <c r="AY16" s="103">
        <v>71</v>
      </c>
      <c r="AZ16" s="104">
        <v>67</v>
      </c>
      <c r="BA16" s="105">
        <v>67</v>
      </c>
      <c r="BB16" s="103">
        <v>93</v>
      </c>
      <c r="BC16" s="104">
        <v>97</v>
      </c>
      <c r="BD16" s="105">
        <v>97</v>
      </c>
      <c r="BE16" s="106">
        <f t="shared" si="127"/>
        <v>6.9734660033167497</v>
      </c>
      <c r="BF16" s="106">
        <f t="shared" si="128"/>
        <v>2.8239086258846413E-2</v>
      </c>
      <c r="BG16" s="106">
        <f t="shared" si="129"/>
        <v>0.10033167495854123</v>
      </c>
      <c r="BH16" s="190">
        <f t="shared" si="130"/>
        <v>4.8167239404352804</v>
      </c>
      <c r="BI16" s="106">
        <f t="shared" si="131"/>
        <v>-0.48554607151215112</v>
      </c>
      <c r="BJ16" s="191">
        <f t="shared" si="132"/>
        <v>6.9301260022909261E-2</v>
      </c>
      <c r="BK16" s="92">
        <v>106</v>
      </c>
      <c r="BL16" s="92">
        <v>103</v>
      </c>
      <c r="BM16" s="92">
        <v>106</v>
      </c>
      <c r="BN16" s="91">
        <v>18288</v>
      </c>
      <c r="BO16" s="92">
        <v>12095</v>
      </c>
      <c r="BP16" s="93">
        <v>18223</v>
      </c>
      <c r="BQ16" s="107">
        <f t="shared" si="106"/>
        <v>420.87488338912362</v>
      </c>
      <c r="BR16" s="107">
        <f t="shared" si="107"/>
        <v>103.16671409778502</v>
      </c>
      <c r="BS16" s="107">
        <f t="shared" si="108"/>
        <v>9.1124195610955212</v>
      </c>
      <c r="BT16" s="108">
        <f t="shared" si="109"/>
        <v>1823.9246135552912</v>
      </c>
      <c r="BU16" s="107">
        <f t="shared" si="110"/>
        <v>514.72069287029808</v>
      </c>
      <c r="BV16" s="109">
        <f t="shared" si="111"/>
        <v>21.439271535747139</v>
      </c>
      <c r="BW16" s="106">
        <f t="shared" si="123"/>
        <v>4.333650416171225</v>
      </c>
      <c r="BX16" s="106">
        <f t="shared" si="124"/>
        <v>0.21287529224152735</v>
      </c>
      <c r="BY16" s="106">
        <f t="shared" si="125"/>
        <v>-4.3837821251865527E-2</v>
      </c>
      <c r="BZ16" s="100">
        <f t="shared" si="133"/>
        <v>0.63204078801331853</v>
      </c>
      <c r="CA16" s="101">
        <f t="shared" si="134"/>
        <v>-2.2544395116537164E-3</v>
      </c>
      <c r="CB16" s="192">
        <f t="shared" si="135"/>
        <v>-1.6728186937064904E-2</v>
      </c>
      <c r="CC16" s="86"/>
      <c r="CD16" s="90"/>
      <c r="CE16" s="110"/>
      <c r="CF16" s="110"/>
    </row>
    <row r="17" spans="1:84" s="111" customFormat="1" ht="15" customHeight="1" x14ac:dyDescent="0.2">
      <c r="A17" s="67" t="s">
        <v>39</v>
      </c>
      <c r="B17" s="91">
        <v>3211.1880000000001</v>
      </c>
      <c r="C17" s="92">
        <v>2127.8270000000002</v>
      </c>
      <c r="D17" s="93">
        <v>3273.038</v>
      </c>
      <c r="E17" s="91">
        <v>3100.0349999999999</v>
      </c>
      <c r="F17" s="92">
        <v>2134.5210000000002</v>
      </c>
      <c r="G17" s="93">
        <v>3372.9520000000002</v>
      </c>
      <c r="H17" s="94">
        <f t="shared" si="80"/>
        <v>0.97037787670859232</v>
      </c>
      <c r="I17" s="95">
        <f t="shared" si="2"/>
        <v>-6.5477524923969965E-2</v>
      </c>
      <c r="J17" s="96">
        <f t="shared" si="97"/>
        <v>-2.6486056698481253E-2</v>
      </c>
      <c r="K17" s="91">
        <v>2181.4029999999998</v>
      </c>
      <c r="L17" s="92">
        <v>1496.6849999999999</v>
      </c>
      <c r="M17" s="92">
        <v>2325.0729999999999</v>
      </c>
      <c r="N17" s="97">
        <f t="shared" si="98"/>
        <v>0.68932881345480157</v>
      </c>
      <c r="O17" s="98">
        <f t="shared" si="112"/>
        <v>-1.4341628975687137E-2</v>
      </c>
      <c r="P17" s="99">
        <f t="shared" si="99"/>
        <v>-1.1851919833837821E-2</v>
      </c>
      <c r="Q17" s="91">
        <v>413.65300000000002</v>
      </c>
      <c r="R17" s="92">
        <v>257.26400000000001</v>
      </c>
      <c r="S17" s="93">
        <v>397.68099999999998</v>
      </c>
      <c r="T17" s="100">
        <f t="shared" si="113"/>
        <v>0.11790295266579541</v>
      </c>
      <c r="U17" s="101">
        <f t="shared" si="114"/>
        <v>-1.5531992423534244E-2</v>
      </c>
      <c r="V17" s="102">
        <f t="shared" si="115"/>
        <v>-2.6224485834778349E-3</v>
      </c>
      <c r="W17" s="91">
        <v>303.60000000000002</v>
      </c>
      <c r="X17" s="92">
        <v>210.11</v>
      </c>
      <c r="Y17" s="93">
        <v>380.16</v>
      </c>
      <c r="Z17" s="100">
        <f t="shared" si="100"/>
        <v>0.11270839312270083</v>
      </c>
      <c r="AA17" s="101">
        <f t="shared" si="116"/>
        <v>1.4774014962454229E-2</v>
      </c>
      <c r="AB17" s="102">
        <f t="shared" si="101"/>
        <v>1.4274130822165956E-2</v>
      </c>
      <c r="AC17" s="91">
        <v>896.96500000000003</v>
      </c>
      <c r="AD17" s="92">
        <v>1072.8800000000001</v>
      </c>
      <c r="AE17" s="92">
        <v>993.58600000000001</v>
      </c>
      <c r="AF17" s="92">
        <f t="shared" si="117"/>
        <v>96.620999999999981</v>
      </c>
      <c r="AG17" s="93">
        <f t="shared" si="118"/>
        <v>-79.294000000000096</v>
      </c>
      <c r="AH17" s="91">
        <v>0</v>
      </c>
      <c r="AI17" s="92">
        <v>0</v>
      </c>
      <c r="AJ17" s="92">
        <v>0</v>
      </c>
      <c r="AK17" s="92">
        <f t="shared" si="102"/>
        <v>0</v>
      </c>
      <c r="AL17" s="93">
        <f t="shared" si="103"/>
        <v>0</v>
      </c>
      <c r="AM17" s="100">
        <f t="shared" si="126"/>
        <v>0.30356690023152805</v>
      </c>
      <c r="AN17" s="101">
        <f t="shared" si="119"/>
        <v>2.4241927666857288E-2</v>
      </c>
      <c r="AO17" s="102">
        <f t="shared" si="120"/>
        <v>-0.20064702317483912</v>
      </c>
      <c r="AP17" s="100">
        <f t="shared" si="22"/>
        <v>0</v>
      </c>
      <c r="AQ17" s="101">
        <f t="shared" si="121"/>
        <v>0</v>
      </c>
      <c r="AR17" s="102">
        <f t="shared" si="46"/>
        <v>0</v>
      </c>
      <c r="AS17" s="101">
        <f t="shared" si="104"/>
        <v>0</v>
      </c>
      <c r="AT17" s="101">
        <f t="shared" si="122"/>
        <v>0</v>
      </c>
      <c r="AU17" s="101">
        <f t="shared" si="105"/>
        <v>0</v>
      </c>
      <c r="AV17" s="91">
        <v>6105</v>
      </c>
      <c r="AW17" s="92">
        <v>2019</v>
      </c>
      <c r="AX17" s="93">
        <v>3229</v>
      </c>
      <c r="AY17" s="103">
        <v>48</v>
      </c>
      <c r="AZ17" s="104">
        <v>44.83</v>
      </c>
      <c r="BA17" s="105">
        <v>48.25</v>
      </c>
      <c r="BB17" s="103">
        <v>52</v>
      </c>
      <c r="BC17" s="104">
        <v>50.75</v>
      </c>
      <c r="BD17" s="105">
        <v>51.25</v>
      </c>
      <c r="BE17" s="106">
        <f t="shared" si="127"/>
        <v>7.4358088658606789</v>
      </c>
      <c r="BF17" s="106">
        <f t="shared" si="128"/>
        <v>-6.6961355785837657</v>
      </c>
      <c r="BG17" s="106">
        <f t="shared" si="129"/>
        <v>-7.0325419216278995E-2</v>
      </c>
      <c r="BH17" s="190">
        <f t="shared" si="130"/>
        <v>7.0005420054200549</v>
      </c>
      <c r="BI17" s="106">
        <f t="shared" si="131"/>
        <v>-6.0443297894517407</v>
      </c>
      <c r="BJ17" s="191">
        <f t="shared" si="132"/>
        <v>0.37000013349887251</v>
      </c>
      <c r="BK17" s="92">
        <v>96</v>
      </c>
      <c r="BL17" s="92">
        <v>96</v>
      </c>
      <c r="BM17" s="92">
        <v>96</v>
      </c>
      <c r="BN17" s="91">
        <v>20772</v>
      </c>
      <c r="BO17" s="92">
        <v>8775</v>
      </c>
      <c r="BP17" s="93">
        <v>14169</v>
      </c>
      <c r="BQ17" s="107">
        <f t="shared" si="106"/>
        <v>238.05152092596512</v>
      </c>
      <c r="BR17" s="107">
        <f t="shared" si="107"/>
        <v>88.810475287605783</v>
      </c>
      <c r="BS17" s="107">
        <f t="shared" si="108"/>
        <v>-5.1987354842912907</v>
      </c>
      <c r="BT17" s="108">
        <f t="shared" si="109"/>
        <v>1044.5809848250233</v>
      </c>
      <c r="BU17" s="107">
        <f t="shared" si="110"/>
        <v>536.79474403878248</v>
      </c>
      <c r="BV17" s="109">
        <f t="shared" si="111"/>
        <v>-12.635954253728642</v>
      </c>
      <c r="BW17" s="106">
        <f t="shared" si="123"/>
        <v>4.3880458346237221</v>
      </c>
      <c r="BX17" s="106">
        <f t="shared" si="124"/>
        <v>0.98558883216671944</v>
      </c>
      <c r="BY17" s="106">
        <f t="shared" si="125"/>
        <v>4.1834839081374753E-2</v>
      </c>
      <c r="BZ17" s="100">
        <f t="shared" si="133"/>
        <v>0.54262408088235292</v>
      </c>
      <c r="CA17" s="101">
        <f t="shared" si="134"/>
        <v>-0.25287224264705888</v>
      </c>
      <c r="CB17" s="192">
        <f t="shared" si="135"/>
        <v>3.7617174805004816E-2</v>
      </c>
      <c r="CC17" s="86"/>
      <c r="CD17" s="90"/>
      <c r="CE17" s="110"/>
      <c r="CF17" s="110"/>
    </row>
    <row r="18" spans="1:84" s="111" customFormat="1" ht="15" customHeight="1" x14ac:dyDescent="0.2">
      <c r="A18" s="67" t="s">
        <v>40</v>
      </c>
      <c r="B18" s="91">
        <v>13297.888000000001</v>
      </c>
      <c r="C18" s="92">
        <v>9801.6669999999995</v>
      </c>
      <c r="D18" s="93">
        <v>14993.664000000001</v>
      </c>
      <c r="E18" s="91">
        <v>13167.492</v>
      </c>
      <c r="F18" s="92">
        <v>9821.1319999999996</v>
      </c>
      <c r="G18" s="93">
        <v>15010.987999999999</v>
      </c>
      <c r="H18" s="94">
        <f t="shared" si="80"/>
        <v>0.99884591207454176</v>
      </c>
      <c r="I18" s="95">
        <f t="shared" si="2"/>
        <v>-1.1056960849170738E-2</v>
      </c>
      <c r="J18" s="96">
        <f t="shared" si="97"/>
        <v>8.2786283133839955E-4</v>
      </c>
      <c r="K18" s="91">
        <v>1633.92</v>
      </c>
      <c r="L18" s="92">
        <v>1517.4110000000001</v>
      </c>
      <c r="M18" s="92">
        <v>2522.8389999999999</v>
      </c>
      <c r="N18" s="97">
        <f t="shared" si="98"/>
        <v>0.16806615260767646</v>
      </c>
      <c r="O18" s="98">
        <f t="shared" si="112"/>
        <v>4.3978740973023484E-2</v>
      </c>
      <c r="P18" s="99">
        <f t="shared" si="99"/>
        <v>1.3561458036826568E-2</v>
      </c>
      <c r="Q18" s="91">
        <v>614.04499999999996</v>
      </c>
      <c r="R18" s="92">
        <v>577.16999999999996</v>
      </c>
      <c r="S18" s="93">
        <v>769.673</v>
      </c>
      <c r="T18" s="100">
        <f t="shared" si="113"/>
        <v>5.1273973438657069E-2</v>
      </c>
      <c r="U18" s="101">
        <f t="shared" si="114"/>
        <v>4.6405674719019741E-3</v>
      </c>
      <c r="V18" s="102">
        <f t="shared" si="115"/>
        <v>-7.4942011465129466E-3</v>
      </c>
      <c r="W18" s="91">
        <v>10741.2</v>
      </c>
      <c r="X18" s="92">
        <v>7564.85</v>
      </c>
      <c r="Y18" s="93">
        <v>11551.620999999999</v>
      </c>
      <c r="Z18" s="100">
        <f t="shared" si="100"/>
        <v>0.76954434977897523</v>
      </c>
      <c r="AA18" s="101">
        <f t="shared" si="116"/>
        <v>-4.6191858756408744E-2</v>
      </c>
      <c r="AB18" s="102">
        <f t="shared" si="101"/>
        <v>-7.1818207580487403E-4</v>
      </c>
      <c r="AC18" s="91">
        <v>4303.8581599999998</v>
      </c>
      <c r="AD18" s="92">
        <v>4462.1769999999997</v>
      </c>
      <c r="AE18" s="92">
        <v>5832.8760000000002</v>
      </c>
      <c r="AF18" s="92">
        <f t="shared" si="117"/>
        <v>1529.0178400000004</v>
      </c>
      <c r="AG18" s="93">
        <f t="shared" si="118"/>
        <v>1370.6990000000005</v>
      </c>
      <c r="AH18" s="91">
        <v>0</v>
      </c>
      <c r="AI18" s="92">
        <v>0</v>
      </c>
      <c r="AJ18" s="92">
        <v>0</v>
      </c>
      <c r="AK18" s="92">
        <f t="shared" si="102"/>
        <v>0</v>
      </c>
      <c r="AL18" s="93">
        <f t="shared" si="103"/>
        <v>0</v>
      </c>
      <c r="AM18" s="100">
        <f t="shared" si="126"/>
        <v>0.38902272319827896</v>
      </c>
      <c r="AN18" s="101">
        <f t="shared" si="119"/>
        <v>6.537297069622755E-2</v>
      </c>
      <c r="AO18" s="102">
        <f t="shared" si="120"/>
        <v>-6.6224022074744482E-2</v>
      </c>
      <c r="AP18" s="100">
        <f t="shared" si="22"/>
        <v>0</v>
      </c>
      <c r="AQ18" s="101">
        <f t="shared" si="121"/>
        <v>0</v>
      </c>
      <c r="AR18" s="102">
        <f t="shared" si="46"/>
        <v>0</v>
      </c>
      <c r="AS18" s="101">
        <f t="shared" si="104"/>
        <v>0</v>
      </c>
      <c r="AT18" s="101">
        <f t="shared" si="122"/>
        <v>0</v>
      </c>
      <c r="AU18" s="101">
        <f t="shared" si="105"/>
        <v>0</v>
      </c>
      <c r="AV18" s="91">
        <v>3175</v>
      </c>
      <c r="AW18" s="92">
        <v>1541</v>
      </c>
      <c r="AX18" s="93">
        <v>2351</v>
      </c>
      <c r="AY18" s="103">
        <v>36</v>
      </c>
      <c r="AZ18" s="104">
        <v>32</v>
      </c>
      <c r="BA18" s="105">
        <v>32</v>
      </c>
      <c r="BB18" s="103">
        <v>56</v>
      </c>
      <c r="BC18" s="104">
        <v>47</v>
      </c>
      <c r="BD18" s="105">
        <v>47</v>
      </c>
      <c r="BE18" s="106">
        <f t="shared" si="127"/>
        <v>8.1631944444444446</v>
      </c>
      <c r="BF18" s="106">
        <f t="shared" si="128"/>
        <v>-1.6361882716049383</v>
      </c>
      <c r="BG18" s="106">
        <f t="shared" si="129"/>
        <v>0.13715277777777857</v>
      </c>
      <c r="BH18" s="190">
        <f t="shared" si="130"/>
        <v>5.5579196217494093</v>
      </c>
      <c r="BI18" s="106">
        <f t="shared" si="131"/>
        <v>-0.74168355285376464</v>
      </c>
      <c r="BJ18" s="191">
        <f t="shared" si="132"/>
        <v>9.3380614657210259E-2</v>
      </c>
      <c r="BK18" s="92">
        <v>123</v>
      </c>
      <c r="BL18" s="92">
        <v>120</v>
      </c>
      <c r="BM18" s="92">
        <v>120</v>
      </c>
      <c r="BN18" s="91">
        <v>15116</v>
      </c>
      <c r="BO18" s="92">
        <v>7849</v>
      </c>
      <c r="BP18" s="93">
        <v>12798</v>
      </c>
      <c r="BQ18" s="107">
        <f t="shared" si="106"/>
        <v>1172.9167057352711</v>
      </c>
      <c r="BR18" s="107">
        <f t="shared" si="107"/>
        <v>301.82038395702284</v>
      </c>
      <c r="BS18" s="107">
        <f t="shared" si="108"/>
        <v>-78.342308151848329</v>
      </c>
      <c r="BT18" s="108">
        <f t="shared" si="109"/>
        <v>6384.9374734155681</v>
      </c>
      <c r="BU18" s="107">
        <f>BT18-E18*1000/AV18</f>
        <v>2237.6958986124182</v>
      </c>
      <c r="BV18" s="109">
        <f t="shared" si="111"/>
        <v>11.717486394153639</v>
      </c>
      <c r="BW18" s="106">
        <f t="shared" si="123"/>
        <v>5.4436410038281586</v>
      </c>
      <c r="BX18" s="106">
        <f t="shared" si="124"/>
        <v>0.68269612193839446</v>
      </c>
      <c r="BY18" s="106">
        <f t="shared" si="125"/>
        <v>0.35019518942192907</v>
      </c>
      <c r="BZ18" s="100">
        <f t="shared" si="133"/>
        <v>0.39209558823529411</v>
      </c>
      <c r="CA18" s="101">
        <f t="shared" si="134"/>
        <v>-5.9721724055475822E-2</v>
      </c>
      <c r="CB18" s="192">
        <f t="shared" si="135"/>
        <v>3.0723580868811606E-2</v>
      </c>
      <c r="CC18" s="86"/>
      <c r="CD18" s="90"/>
      <c r="CE18" s="110"/>
      <c r="CF18" s="110"/>
    </row>
    <row r="19" spans="1:84" s="111" customFormat="1" ht="15" customHeight="1" x14ac:dyDescent="0.2">
      <c r="A19" s="67" t="s">
        <v>41</v>
      </c>
      <c r="B19" s="91">
        <v>110683.19367000001</v>
      </c>
      <c r="C19" s="92">
        <v>78569.191900000005</v>
      </c>
      <c r="D19" s="93">
        <v>121543.46400000001</v>
      </c>
      <c r="E19" s="91">
        <v>103636.10667000001</v>
      </c>
      <c r="F19" s="92">
        <v>76155.75437000001</v>
      </c>
      <c r="G19" s="93">
        <v>118333.359</v>
      </c>
      <c r="H19" s="94">
        <f t="shared" si="80"/>
        <v>1.0271276420033002</v>
      </c>
      <c r="I19" s="95">
        <f>H19-IF(E19=0,"0",(B19/E19))</f>
        <v>-4.0870734493411165E-2</v>
      </c>
      <c r="J19" s="96">
        <f t="shared" si="97"/>
        <v>-4.5631678372064499E-3</v>
      </c>
      <c r="K19" s="91">
        <v>45410.969109999998</v>
      </c>
      <c r="L19" s="92">
        <v>31617.972859999998</v>
      </c>
      <c r="M19" s="92">
        <v>49466.741999999998</v>
      </c>
      <c r="N19" s="97">
        <f t="shared" si="98"/>
        <v>0.41802871496278576</v>
      </c>
      <c r="O19" s="98">
        <f t="shared" si="112"/>
        <v>-2.0148389225414176E-2</v>
      </c>
      <c r="P19" s="99">
        <f t="shared" si="99"/>
        <v>2.853615962581435E-3</v>
      </c>
      <c r="Q19" s="91">
        <v>8603.92274</v>
      </c>
      <c r="R19" s="92">
        <v>7049.48</v>
      </c>
      <c r="S19" s="93">
        <v>10389.858</v>
      </c>
      <c r="T19" s="100">
        <f t="shared" si="113"/>
        <v>8.7801597857118219E-2</v>
      </c>
      <c r="U19" s="101">
        <f t="shared" si="114"/>
        <v>4.7810848674053885E-3</v>
      </c>
      <c r="V19" s="102">
        <f t="shared" si="115"/>
        <v>-4.7650119587382828E-3</v>
      </c>
      <c r="W19" s="91">
        <v>42620.800000000003</v>
      </c>
      <c r="X19" s="92">
        <v>32112.86</v>
      </c>
      <c r="Y19" s="93">
        <v>47660.546999999999</v>
      </c>
      <c r="Z19" s="100">
        <f t="shared" si="100"/>
        <v>0.40276509855517578</v>
      </c>
      <c r="AA19" s="101">
        <f t="shared" si="116"/>
        <v>-8.489254483325881E-3</v>
      </c>
      <c r="AB19" s="102">
        <f t="shared" si="101"/>
        <v>-1.8908355613248828E-2</v>
      </c>
      <c r="AC19" s="91">
        <v>39916.663580000022</v>
      </c>
      <c r="AD19" s="92">
        <v>41722.597119999999</v>
      </c>
      <c r="AE19" s="92">
        <v>40749.159240000001</v>
      </c>
      <c r="AF19" s="92">
        <f t="shared" si="117"/>
        <v>832.49565999997867</v>
      </c>
      <c r="AG19" s="93">
        <f t="shared" si="118"/>
        <v>-973.43787999999768</v>
      </c>
      <c r="AH19" s="91">
        <v>9006.7204999999994</v>
      </c>
      <c r="AI19" s="92">
        <v>6898.8879100000004</v>
      </c>
      <c r="AJ19" s="92">
        <v>4955.9049599999989</v>
      </c>
      <c r="AK19" s="92">
        <f t="shared" si="102"/>
        <v>-4050.8155400000005</v>
      </c>
      <c r="AL19" s="93">
        <f t="shared" si="103"/>
        <v>-1942.9829500000014</v>
      </c>
      <c r="AM19" s="100">
        <f t="shared" si="126"/>
        <v>0.33526409318069128</v>
      </c>
      <c r="AN19" s="101">
        <f t="shared" si="119"/>
        <v>-2.5374792059744133E-2</v>
      </c>
      <c r="AO19" s="102">
        <f t="shared" si="120"/>
        <v>-0.19576589594154625</v>
      </c>
      <c r="AP19" s="100">
        <f t="shared" si="22"/>
        <v>4.077475494692169E-2</v>
      </c>
      <c r="AQ19" s="101">
        <f t="shared" si="121"/>
        <v>-4.0599121260999974E-2</v>
      </c>
      <c r="AR19" s="102">
        <f t="shared" si="46"/>
        <v>-4.703177256300424E-2</v>
      </c>
      <c r="AS19" s="101">
        <f t="shared" si="104"/>
        <v>4.1880877901894084E-2</v>
      </c>
      <c r="AT19" s="101">
        <f t="shared" si="122"/>
        <v>-4.5026289777410619E-2</v>
      </c>
      <c r="AU19" s="101">
        <f t="shared" si="105"/>
        <v>-4.8708309574104117E-2</v>
      </c>
      <c r="AV19" s="91">
        <v>66720</v>
      </c>
      <c r="AW19" s="92">
        <v>39541</v>
      </c>
      <c r="AX19" s="93">
        <v>61067</v>
      </c>
      <c r="AY19" s="103">
        <v>644</v>
      </c>
      <c r="AZ19" s="104">
        <v>653</v>
      </c>
      <c r="BA19" s="105">
        <v>632</v>
      </c>
      <c r="BB19" s="103">
        <v>899</v>
      </c>
      <c r="BC19" s="104">
        <v>888</v>
      </c>
      <c r="BD19" s="105">
        <v>886</v>
      </c>
      <c r="BE19" s="106">
        <f t="shared" si="127"/>
        <v>10.736111111111111</v>
      </c>
      <c r="BF19" s="106">
        <f t="shared" si="128"/>
        <v>-0.775276052449966</v>
      </c>
      <c r="BG19" s="106">
        <f t="shared" si="129"/>
        <v>0.64397226476093117</v>
      </c>
      <c r="BH19" s="190">
        <f t="shared" si="130"/>
        <v>7.6582643591672941</v>
      </c>
      <c r="BI19" s="106">
        <f t="shared" si="131"/>
        <v>-0.58793512173741469</v>
      </c>
      <c r="BJ19" s="191">
        <f t="shared" si="132"/>
        <v>0.23690550030843482</v>
      </c>
      <c r="BK19" s="92">
        <v>1490</v>
      </c>
      <c r="BL19" s="92">
        <v>1514</v>
      </c>
      <c r="BM19" s="92">
        <v>1517</v>
      </c>
      <c r="BN19" s="91">
        <v>293192</v>
      </c>
      <c r="BO19" s="92">
        <v>173361</v>
      </c>
      <c r="BP19" s="93">
        <v>267767</v>
      </c>
      <c r="BQ19" s="107">
        <f t="shared" si="106"/>
        <v>441.9265966306528</v>
      </c>
      <c r="BR19" s="107">
        <f t="shared" si="107"/>
        <v>88.451376740614876</v>
      </c>
      <c r="BS19" s="107">
        <f t="shared" si="108"/>
        <v>2.6365927082019311</v>
      </c>
      <c r="BT19" s="108">
        <f t="shared" si="109"/>
        <v>1937.7627687621793</v>
      </c>
      <c r="BU19" s="107">
        <f t="shared" si="110"/>
        <v>384.46380788088436</v>
      </c>
      <c r="BV19" s="109">
        <f t="shared" si="111"/>
        <v>11.768120928285271</v>
      </c>
      <c r="BW19" s="106">
        <f t="shared" si="123"/>
        <v>4.3848068514909855</v>
      </c>
      <c r="BX19" s="106">
        <f t="shared" si="124"/>
        <v>-9.5576569022997049E-3</v>
      </c>
      <c r="BY19" s="106">
        <f t="shared" si="125"/>
        <v>4.7160453213290765E-4</v>
      </c>
      <c r="BZ19" s="100">
        <f t="shared" si="133"/>
        <v>0.64893704680290043</v>
      </c>
      <c r="CA19" s="101">
        <f t="shared" si="134"/>
        <v>-7.4493667764805815E-2</v>
      </c>
      <c r="CB19" s="192">
        <f t="shared" si="135"/>
        <v>1.6311168262281406E-2</v>
      </c>
      <c r="CC19" s="86"/>
      <c r="CD19" s="90"/>
      <c r="CE19" s="110"/>
      <c r="CF19" s="110"/>
    </row>
    <row r="20" spans="1:84" s="111" customFormat="1" ht="15" customHeight="1" x14ac:dyDescent="0.2">
      <c r="A20" s="67" t="s">
        <v>42</v>
      </c>
      <c r="B20" s="91">
        <v>54925.769229999998</v>
      </c>
      <c r="C20" s="92">
        <v>39750.483829999997</v>
      </c>
      <c r="D20" s="93">
        <v>62086.148999999998</v>
      </c>
      <c r="E20" s="91">
        <v>57091.70119</v>
      </c>
      <c r="F20" s="92">
        <v>43650.342349999999</v>
      </c>
      <c r="G20" s="93">
        <v>65481.216999999997</v>
      </c>
      <c r="H20" s="94">
        <f t="shared" si="80"/>
        <v>0.94815203266610026</v>
      </c>
      <c r="I20" s="95">
        <f t="shared" si="2"/>
        <v>-1.3910195033301709E-2</v>
      </c>
      <c r="J20" s="96">
        <f t="shared" si="97"/>
        <v>3.74951697423207E-2</v>
      </c>
      <c r="K20" s="91">
        <v>21632.300489999998</v>
      </c>
      <c r="L20" s="92">
        <v>16252.659730000001</v>
      </c>
      <c r="M20" s="92">
        <v>24888.904999999999</v>
      </c>
      <c r="N20" s="97">
        <f t="shared" si="98"/>
        <v>0.38009227898131459</v>
      </c>
      <c r="O20" s="98">
        <f t="shared" si="112"/>
        <v>1.1878140747925703E-3</v>
      </c>
      <c r="P20" s="99">
        <f t="shared" si="99"/>
        <v>7.7547701553385417E-3</v>
      </c>
      <c r="Q20" s="91">
        <v>4849.5070199999991</v>
      </c>
      <c r="R20" s="92">
        <v>3519.51</v>
      </c>
      <c r="S20" s="93">
        <v>5031.3389999999999</v>
      </c>
      <c r="T20" s="100">
        <f t="shared" si="113"/>
        <v>7.6836369733323681E-2</v>
      </c>
      <c r="U20" s="101">
        <f t="shared" si="114"/>
        <v>-8.1060460454764616E-3</v>
      </c>
      <c r="V20" s="102">
        <f t="shared" si="115"/>
        <v>-3.7932384328537433E-3</v>
      </c>
      <c r="W20" s="91">
        <v>27984.400000000001</v>
      </c>
      <c r="X20" s="92">
        <v>22124.84</v>
      </c>
      <c r="Y20" s="93">
        <v>32990.762000000002</v>
      </c>
      <c r="Z20" s="100">
        <f t="shared" si="100"/>
        <v>0.50382023290740008</v>
      </c>
      <c r="AA20" s="101">
        <f t="shared" si="116"/>
        <v>1.3654422173043135E-2</v>
      </c>
      <c r="AB20" s="102">
        <f t="shared" si="101"/>
        <v>-3.0449784258164136E-3</v>
      </c>
      <c r="AC20" s="91">
        <v>10348.110339999999</v>
      </c>
      <c r="AD20" s="92">
        <v>15160.51965</v>
      </c>
      <c r="AE20" s="92">
        <v>15992.098380000001</v>
      </c>
      <c r="AF20" s="92">
        <f t="shared" si="117"/>
        <v>5643.988040000002</v>
      </c>
      <c r="AG20" s="93">
        <f t="shared" si="118"/>
        <v>831.57873000000109</v>
      </c>
      <c r="AH20" s="91">
        <v>0</v>
      </c>
      <c r="AI20" s="92">
        <v>0</v>
      </c>
      <c r="AJ20" s="92">
        <v>0</v>
      </c>
      <c r="AK20" s="92">
        <f t="shared" si="102"/>
        <v>0</v>
      </c>
      <c r="AL20" s="93">
        <f t="shared" si="103"/>
        <v>0</v>
      </c>
      <c r="AM20" s="100">
        <f t="shared" si="126"/>
        <v>0.25757916439623274</v>
      </c>
      <c r="AN20" s="101">
        <f t="shared" si="119"/>
        <v>6.9177427195837776E-2</v>
      </c>
      <c r="AO20" s="102">
        <f t="shared" si="120"/>
        <v>-0.12381291412126794</v>
      </c>
      <c r="AP20" s="100">
        <f t="shared" si="22"/>
        <v>0</v>
      </c>
      <c r="AQ20" s="101">
        <f t="shared" si="121"/>
        <v>0</v>
      </c>
      <c r="AR20" s="102">
        <f t="shared" si="46"/>
        <v>0</v>
      </c>
      <c r="AS20" s="101">
        <f t="shared" si="104"/>
        <v>0</v>
      </c>
      <c r="AT20" s="101">
        <f t="shared" si="122"/>
        <v>0</v>
      </c>
      <c r="AU20" s="101">
        <f t="shared" si="105"/>
        <v>0</v>
      </c>
      <c r="AV20" s="91">
        <v>34520</v>
      </c>
      <c r="AW20" s="92">
        <v>17867</v>
      </c>
      <c r="AX20" s="93">
        <v>27590</v>
      </c>
      <c r="AY20" s="103">
        <v>388</v>
      </c>
      <c r="AZ20" s="104">
        <v>380.87666666666655</v>
      </c>
      <c r="BA20" s="105">
        <v>378.51444444444445</v>
      </c>
      <c r="BB20" s="103">
        <v>695</v>
      </c>
      <c r="BC20" s="104">
        <v>649.64666666666676</v>
      </c>
      <c r="BD20" s="105">
        <v>650</v>
      </c>
      <c r="BE20" s="106">
        <f t="shared" si="127"/>
        <v>8.0989130019990441</v>
      </c>
      <c r="BF20" s="106">
        <f t="shared" si="128"/>
        <v>-1.7865394607730067</v>
      </c>
      <c r="BG20" s="106">
        <f t="shared" si="129"/>
        <v>0.28054660167697776</v>
      </c>
      <c r="BH20" s="190">
        <f t="shared" si="130"/>
        <v>4.7162393162393164</v>
      </c>
      <c r="BI20" s="106">
        <f t="shared" si="131"/>
        <v>-0.80254565578306547</v>
      </c>
      <c r="BJ20" s="191">
        <f t="shared" si="132"/>
        <v>0.13246557256326774</v>
      </c>
      <c r="BK20" s="92">
        <v>934</v>
      </c>
      <c r="BL20" s="92">
        <v>959</v>
      </c>
      <c r="BM20" s="92">
        <v>962</v>
      </c>
      <c r="BN20" s="91">
        <v>173743</v>
      </c>
      <c r="BO20" s="92">
        <v>94784</v>
      </c>
      <c r="BP20" s="93">
        <v>145720</v>
      </c>
      <c r="BQ20" s="107">
        <f t="shared" si="106"/>
        <v>449.36327889102387</v>
      </c>
      <c r="BR20" s="107">
        <f t="shared" si="107"/>
        <v>120.76470979759279</v>
      </c>
      <c r="BS20" s="107">
        <f t="shared" si="108"/>
        <v>-11.161096003473119</v>
      </c>
      <c r="BT20" s="108">
        <f t="shared" si="109"/>
        <v>2373.3677781805</v>
      </c>
      <c r="BU20" s="107">
        <f t="shared" si="110"/>
        <v>719.49462667412695</v>
      </c>
      <c r="BV20" s="109">
        <f t="shared" si="111"/>
        <v>-69.702818450160066</v>
      </c>
      <c r="BW20" s="106">
        <f t="shared" si="123"/>
        <v>5.2816237767306999</v>
      </c>
      <c r="BX20" s="106">
        <f t="shared" si="124"/>
        <v>0.24851253686974939</v>
      </c>
      <c r="BY20" s="106">
        <f t="shared" si="125"/>
        <v>-2.3351876708601615E-2</v>
      </c>
      <c r="BZ20" s="100">
        <f t="shared" si="133"/>
        <v>0.55689739513268932</v>
      </c>
      <c r="CA20" s="101">
        <f t="shared" si="134"/>
        <v>-0.12700092329532431</v>
      </c>
      <c r="CB20" s="192">
        <f t="shared" si="135"/>
        <v>1.0840556459808415E-2</v>
      </c>
      <c r="CC20" s="86"/>
      <c r="CD20" s="90"/>
      <c r="CE20" s="110"/>
      <c r="CF20" s="110"/>
    </row>
    <row r="21" spans="1:84" s="111" customFormat="1" ht="15" customHeight="1" x14ac:dyDescent="0.2">
      <c r="A21" s="67" t="s">
        <v>43</v>
      </c>
      <c r="B21" s="91">
        <v>88177.863531761497</v>
      </c>
      <c r="C21" s="92">
        <v>62862.661939832302</v>
      </c>
      <c r="D21" s="93">
        <v>96987.078999999998</v>
      </c>
      <c r="E21" s="91">
        <v>84505.737599999993</v>
      </c>
      <c r="F21" s="92">
        <v>61949.90638</v>
      </c>
      <c r="G21" s="93">
        <v>93155.447</v>
      </c>
      <c r="H21" s="94">
        <f t="shared" si="80"/>
        <v>1.0411315937327852</v>
      </c>
      <c r="I21" s="95">
        <f t="shared" si="2"/>
        <v>-2.3225673224460675E-3</v>
      </c>
      <c r="J21" s="96">
        <f t="shared" si="97"/>
        <v>2.6397825545413367E-2</v>
      </c>
      <c r="K21" s="91">
        <v>32705.460579999999</v>
      </c>
      <c r="L21" s="92">
        <v>24124.70306</v>
      </c>
      <c r="M21" s="92">
        <v>36005.860999999997</v>
      </c>
      <c r="N21" s="97">
        <f t="shared" si="98"/>
        <v>0.38651374835869767</v>
      </c>
      <c r="O21" s="98">
        <f t="shared" si="112"/>
        <v>-5.0684348334079088E-4</v>
      </c>
      <c r="P21" s="99">
        <f t="shared" si="99"/>
        <v>-2.9090041474861827E-3</v>
      </c>
      <c r="Q21" s="91">
        <v>6077.03485</v>
      </c>
      <c r="R21" s="92">
        <v>4626.6499999999996</v>
      </c>
      <c r="S21" s="93">
        <v>6854.1620000000003</v>
      </c>
      <c r="T21" s="100">
        <f t="shared" si="113"/>
        <v>7.3577683546513395E-2</v>
      </c>
      <c r="U21" s="101">
        <f t="shared" si="114"/>
        <v>1.6649942713179433E-3</v>
      </c>
      <c r="V21" s="102">
        <f t="shared" si="115"/>
        <v>-1.1060451361448592E-3</v>
      </c>
      <c r="W21" s="91">
        <v>40439.9</v>
      </c>
      <c r="X21" s="92">
        <v>29184.34</v>
      </c>
      <c r="Y21" s="93">
        <v>44385.845999999998</v>
      </c>
      <c r="Z21" s="100">
        <f t="shared" si="100"/>
        <v>0.47647075323464444</v>
      </c>
      <c r="AA21" s="101">
        <f t="shared" si="116"/>
        <v>-2.0754514197482421E-3</v>
      </c>
      <c r="AB21" s="102">
        <f t="shared" si="101"/>
        <v>5.3749646311298527E-3</v>
      </c>
      <c r="AC21" s="91">
        <v>17036.181370000002</v>
      </c>
      <c r="AD21" s="92">
        <v>20291.898649999999</v>
      </c>
      <c r="AE21" s="92">
        <v>19656.884240000032</v>
      </c>
      <c r="AF21" s="92">
        <f t="shared" si="117"/>
        <v>2620.7028700000301</v>
      </c>
      <c r="AG21" s="93">
        <f t="shared" si="118"/>
        <v>-635.01440999996703</v>
      </c>
      <c r="AH21" s="91">
        <v>0</v>
      </c>
      <c r="AI21" s="92">
        <v>0</v>
      </c>
      <c r="AJ21" s="92">
        <v>0</v>
      </c>
      <c r="AK21" s="92">
        <f t="shared" si="102"/>
        <v>0</v>
      </c>
      <c r="AL21" s="93">
        <f t="shared" si="103"/>
        <v>0</v>
      </c>
      <c r="AM21" s="100">
        <f t="shared" si="126"/>
        <v>0.20267528873614218</v>
      </c>
      <c r="AN21" s="101">
        <f t="shared" si="119"/>
        <v>9.4728149217975788E-3</v>
      </c>
      <c r="AO21" s="102">
        <f t="shared" si="120"/>
        <v>-0.12012202884200893</v>
      </c>
      <c r="AP21" s="100">
        <f t="shared" si="22"/>
        <v>0</v>
      </c>
      <c r="AQ21" s="101">
        <f t="shared" si="121"/>
        <v>0</v>
      </c>
      <c r="AR21" s="102">
        <f t="shared" si="46"/>
        <v>0</v>
      </c>
      <c r="AS21" s="101">
        <f t="shared" si="104"/>
        <v>0</v>
      </c>
      <c r="AT21" s="101">
        <f t="shared" si="122"/>
        <v>0</v>
      </c>
      <c r="AU21" s="101">
        <f t="shared" si="105"/>
        <v>0</v>
      </c>
      <c r="AV21" s="91">
        <v>42321</v>
      </c>
      <c r="AW21" s="92">
        <v>24429</v>
      </c>
      <c r="AX21" s="93">
        <v>36669</v>
      </c>
      <c r="AY21" s="103">
        <v>375</v>
      </c>
      <c r="AZ21" s="104">
        <v>361.67</v>
      </c>
      <c r="BA21" s="105">
        <v>361.29222222222222</v>
      </c>
      <c r="BB21" s="103">
        <v>691</v>
      </c>
      <c r="BC21" s="104">
        <v>675.73666666666679</v>
      </c>
      <c r="BD21" s="105">
        <v>677.40444444444461</v>
      </c>
      <c r="BE21" s="106">
        <f t="shared" si="127"/>
        <v>11.277113324701766</v>
      </c>
      <c r="BF21" s="106">
        <f t="shared" si="128"/>
        <v>-1.2624422308537895</v>
      </c>
      <c r="BG21" s="106">
        <f t="shared" si="129"/>
        <v>1.961339382555316E-2</v>
      </c>
      <c r="BH21" s="190">
        <f t="shared" si="130"/>
        <v>6.0146244488767566</v>
      </c>
      <c r="BI21" s="106">
        <f t="shared" si="131"/>
        <v>-0.79048891340013672</v>
      </c>
      <c r="BJ21" s="191">
        <f t="shared" si="132"/>
        <v>-1.0651669532286689E-2</v>
      </c>
      <c r="BK21" s="92">
        <v>1316</v>
      </c>
      <c r="BL21" s="92">
        <v>1328</v>
      </c>
      <c r="BM21" s="92">
        <v>1322</v>
      </c>
      <c r="BN21" s="91">
        <v>229123</v>
      </c>
      <c r="BO21" s="92">
        <v>129366</v>
      </c>
      <c r="BP21" s="93">
        <v>197058</v>
      </c>
      <c r="BQ21" s="107">
        <f t="shared" si="106"/>
        <v>472.73110962254765</v>
      </c>
      <c r="BR21" s="107">
        <f t="shared" si="107"/>
        <v>103.90852262778941</v>
      </c>
      <c r="BS21" s="107">
        <f t="shared" si="108"/>
        <v>-6.1420593708509728</v>
      </c>
      <c r="BT21" s="108">
        <f t="shared" si="109"/>
        <v>2540.4414355450108</v>
      </c>
      <c r="BU21" s="107">
        <f t="shared" si="110"/>
        <v>543.6611704284021</v>
      </c>
      <c r="BV21" s="109">
        <f t="shared" si="111"/>
        <v>4.5248454267084526</v>
      </c>
      <c r="BW21" s="106">
        <f t="shared" si="123"/>
        <v>5.3739671111838341</v>
      </c>
      <c r="BX21" s="106">
        <f t="shared" si="124"/>
        <v>-3.9964506689089241E-2</v>
      </c>
      <c r="BY21" s="106">
        <f t="shared" si="125"/>
        <v>7.8375805768139628E-2</v>
      </c>
      <c r="BZ21" s="100">
        <f t="shared" si="133"/>
        <v>0.54801659695648308</v>
      </c>
      <c r="CA21" s="101">
        <f t="shared" si="134"/>
        <v>-9.2077605618163805E-2</v>
      </c>
      <c r="CB21" s="192">
        <f t="shared" si="135"/>
        <v>9.8168365890464182E-3</v>
      </c>
      <c r="CC21" s="86"/>
      <c r="CD21" s="90"/>
      <c r="CE21" s="110"/>
      <c r="CF21" s="110"/>
    </row>
    <row r="22" spans="1:84" s="111" customFormat="1" ht="15" customHeight="1" x14ac:dyDescent="0.2">
      <c r="A22" s="67" t="s">
        <v>44</v>
      </c>
      <c r="B22" s="91">
        <v>24596.083620000001</v>
      </c>
      <c r="C22" s="92">
        <v>15914.31683</v>
      </c>
      <c r="D22" s="93">
        <v>24201.275000000001</v>
      </c>
      <c r="E22" s="91">
        <v>25805.098440000002</v>
      </c>
      <c r="F22" s="92">
        <v>16540.24828</v>
      </c>
      <c r="G22" s="93">
        <v>25022.433000000001</v>
      </c>
      <c r="H22" s="94">
        <f t="shared" si="80"/>
        <v>0.96718312723626843</v>
      </c>
      <c r="I22" s="95">
        <f t="shared" si="2"/>
        <v>1.4034908205486807E-2</v>
      </c>
      <c r="J22" s="96">
        <f t="shared" si="97"/>
        <v>5.0260567621123187E-3</v>
      </c>
      <c r="K22" s="91">
        <v>12176.01375</v>
      </c>
      <c r="L22" s="92">
        <v>8156.5910000000003</v>
      </c>
      <c r="M22" s="92">
        <v>12298.521000000001</v>
      </c>
      <c r="N22" s="97">
        <f t="shared" si="98"/>
        <v>0.49149980739283028</v>
      </c>
      <c r="O22" s="98">
        <f t="shared" si="112"/>
        <v>1.9654533161045595E-2</v>
      </c>
      <c r="P22" s="99">
        <f t="shared" si="99"/>
        <v>-1.6361396571737408E-3</v>
      </c>
      <c r="Q22" s="91">
        <v>2754.2191699999998</v>
      </c>
      <c r="R22" s="92">
        <v>1864.87</v>
      </c>
      <c r="S22" s="93">
        <v>2669.3209999999999</v>
      </c>
      <c r="T22" s="100">
        <f t="shared" si="113"/>
        <v>0.10667711648983133</v>
      </c>
      <c r="U22" s="101">
        <f t="shared" si="114"/>
        <v>-5.4472866585775215E-5</v>
      </c>
      <c r="V22" s="102">
        <f t="shared" si="115"/>
        <v>-6.0702841797794088E-3</v>
      </c>
      <c r="W22" s="91">
        <v>8852.5</v>
      </c>
      <c r="X22" s="92">
        <v>5129.91</v>
      </c>
      <c r="Y22" s="93">
        <v>8028.96</v>
      </c>
      <c r="Z22" s="100">
        <f t="shared" si="100"/>
        <v>0.32087047650402339</v>
      </c>
      <c r="AA22" s="101">
        <f t="shared" si="116"/>
        <v>-2.2181886601009559E-2</v>
      </c>
      <c r="AB22" s="102">
        <f t="shared" si="101"/>
        <v>1.072337876045798E-2</v>
      </c>
      <c r="AC22" s="91">
        <v>7378.1556000000019</v>
      </c>
      <c r="AD22" s="92">
        <v>8147.9303499999996</v>
      </c>
      <c r="AE22" s="92">
        <v>8146.0979799999996</v>
      </c>
      <c r="AF22" s="92">
        <f t="shared" si="117"/>
        <v>767.94237999999768</v>
      </c>
      <c r="AG22" s="93">
        <f t="shared" si="118"/>
        <v>-1.8323700000000827</v>
      </c>
      <c r="AH22" s="91">
        <v>924.89447999999993</v>
      </c>
      <c r="AI22" s="92">
        <v>2078.1679199999999</v>
      </c>
      <c r="AJ22" s="92">
        <v>2097.6549800000003</v>
      </c>
      <c r="AK22" s="92">
        <f t="shared" si="102"/>
        <v>1172.7605000000003</v>
      </c>
      <c r="AL22" s="93">
        <f t="shared" si="103"/>
        <v>19.487060000000383</v>
      </c>
      <c r="AM22" s="100">
        <f t="shared" si="126"/>
        <v>0.33659788502878463</v>
      </c>
      <c r="AN22" s="101">
        <f t="shared" si="119"/>
        <v>3.6625104240198214E-2</v>
      </c>
      <c r="AO22" s="102">
        <f t="shared" si="120"/>
        <v>-0.17538955603060014</v>
      </c>
      <c r="AP22" s="100">
        <f t="shared" si="22"/>
        <v>8.6675391275872871E-2</v>
      </c>
      <c r="AQ22" s="101">
        <f t="shared" si="121"/>
        <v>4.9072068149749917E-2</v>
      </c>
      <c r="AR22" s="102">
        <f t="shared" si="46"/>
        <v>-4.3909411213572086E-2</v>
      </c>
      <c r="AS22" s="101">
        <f t="shared" si="104"/>
        <v>8.3830975988625892E-2</v>
      </c>
      <c r="AT22" s="101">
        <f t="shared" si="122"/>
        <v>4.7989435521322801E-2</v>
      </c>
      <c r="AU22" s="101">
        <f t="shared" si="105"/>
        <v>-4.1812115023064769E-2</v>
      </c>
      <c r="AV22" s="91">
        <v>10228</v>
      </c>
      <c r="AW22" s="92">
        <v>5000</v>
      </c>
      <c r="AX22" s="93">
        <v>7352</v>
      </c>
      <c r="AY22" s="103">
        <v>188</v>
      </c>
      <c r="AZ22" s="104">
        <v>189.1239170065505</v>
      </c>
      <c r="BA22" s="105">
        <v>187.74730796564086</v>
      </c>
      <c r="BB22" s="103">
        <v>333</v>
      </c>
      <c r="BC22" s="104">
        <v>299.65754248547762</v>
      </c>
      <c r="BD22" s="105">
        <v>295</v>
      </c>
      <c r="BE22" s="106">
        <f t="shared" si="127"/>
        <v>4.3510018744896497</v>
      </c>
      <c r="BF22" s="106">
        <f t="shared" si="128"/>
        <v>-1.6939153831935654</v>
      </c>
      <c r="BG22" s="106">
        <f t="shared" si="129"/>
        <v>-5.5280242142219826E-2</v>
      </c>
      <c r="BH22" s="190">
        <f t="shared" si="130"/>
        <v>2.7691148775894536</v>
      </c>
      <c r="BI22" s="106">
        <f t="shared" si="131"/>
        <v>-0.64363120182329236</v>
      </c>
      <c r="BJ22" s="191">
        <f t="shared" si="132"/>
        <v>-1.1837426902328918E-2</v>
      </c>
      <c r="BK22" s="92">
        <v>299</v>
      </c>
      <c r="BL22" s="92">
        <v>303</v>
      </c>
      <c r="BM22" s="92">
        <v>303</v>
      </c>
      <c r="BN22" s="91">
        <v>47485</v>
      </c>
      <c r="BO22" s="92">
        <v>24407</v>
      </c>
      <c r="BP22" s="93">
        <v>36384</v>
      </c>
      <c r="BQ22" s="107">
        <f t="shared" si="106"/>
        <v>687.73177770448547</v>
      </c>
      <c r="BR22" s="107">
        <f t="shared" si="107"/>
        <v>144.29493575439596</v>
      </c>
      <c r="BS22" s="107">
        <f t="shared" si="108"/>
        <v>10.047167551660436</v>
      </c>
      <c r="BT22" s="108">
        <f t="shared" si="109"/>
        <v>3403.4865342763874</v>
      </c>
      <c r="BU22" s="107">
        <f t="shared" si="110"/>
        <v>880.50076579770121</v>
      </c>
      <c r="BV22" s="109">
        <f t="shared" si="111"/>
        <v>95.436878276387688</v>
      </c>
      <c r="BW22" s="106">
        <f t="shared" si="123"/>
        <v>4.9488574537540808</v>
      </c>
      <c r="BX22" s="106">
        <f t="shared" si="124"/>
        <v>0.30620981980805073</v>
      </c>
      <c r="BY22" s="106">
        <f t="shared" si="125"/>
        <v>6.7457453754080632E-2</v>
      </c>
      <c r="BZ22" s="100">
        <f t="shared" si="133"/>
        <v>0.4414676761793826</v>
      </c>
      <c r="CA22" s="101">
        <f t="shared" si="134"/>
        <v>-0.14240257760775105</v>
      </c>
      <c r="CB22" s="192">
        <f t="shared" si="135"/>
        <v>-3.5663299836646289E-3</v>
      </c>
      <c r="CC22" s="86"/>
      <c r="CD22" s="90"/>
      <c r="CE22" s="110"/>
      <c r="CF22" s="110"/>
    </row>
    <row r="23" spans="1:84" s="111" customFormat="1" ht="15" customHeight="1" x14ac:dyDescent="0.2">
      <c r="A23" s="67" t="s">
        <v>45</v>
      </c>
      <c r="B23" s="91">
        <v>28789.244859999999</v>
      </c>
      <c r="C23" s="92">
        <v>23326.503239999998</v>
      </c>
      <c r="D23" s="93">
        <v>37032.925999999999</v>
      </c>
      <c r="E23" s="91">
        <v>29585.827510000003</v>
      </c>
      <c r="F23" s="92">
        <v>23710.568370000001</v>
      </c>
      <c r="G23" s="93">
        <v>37374.409</v>
      </c>
      <c r="H23" s="94">
        <f t="shared" si="80"/>
        <v>0.99086318662590755</v>
      </c>
      <c r="I23" s="95">
        <f t="shared" si="2"/>
        <v>1.7787654083535998E-2</v>
      </c>
      <c r="J23" s="96">
        <f t="shared" si="97"/>
        <v>7.0612432902068534E-3</v>
      </c>
      <c r="K23" s="91">
        <v>7865.0053399999997</v>
      </c>
      <c r="L23" s="92">
        <v>5664.5724299999993</v>
      </c>
      <c r="M23" s="92">
        <v>8572.74</v>
      </c>
      <c r="N23" s="97">
        <f t="shared" si="98"/>
        <v>0.22937459693342574</v>
      </c>
      <c r="O23" s="98">
        <f t="shared" si="112"/>
        <v>-3.6462325739824802E-2</v>
      </c>
      <c r="P23" s="99">
        <f t="shared" si="99"/>
        <v>-9.5303648374252536E-3</v>
      </c>
      <c r="Q23" s="91">
        <v>2295.82663</v>
      </c>
      <c r="R23" s="92">
        <v>1681.31</v>
      </c>
      <c r="S23" s="93">
        <v>2631.0610000000001</v>
      </c>
      <c r="T23" s="100">
        <f t="shared" si="113"/>
        <v>7.0397394109964387E-2</v>
      </c>
      <c r="U23" s="101">
        <f t="shared" si="114"/>
        <v>-7.2014707257077315E-3</v>
      </c>
      <c r="V23" s="102">
        <f t="shared" si="115"/>
        <v>-5.1233583675809602E-4</v>
      </c>
      <c r="W23" s="91">
        <v>15774.67</v>
      </c>
      <c r="X23" s="92">
        <v>13924.29</v>
      </c>
      <c r="Y23" s="93">
        <v>22128.817999999999</v>
      </c>
      <c r="Z23" s="100">
        <f t="shared" si="100"/>
        <v>0.59208476045734926</v>
      </c>
      <c r="AA23" s="101">
        <f t="shared" si="116"/>
        <v>5.8901431558802675E-2</v>
      </c>
      <c r="AB23" s="102">
        <f t="shared" si="101"/>
        <v>4.823848668417674E-3</v>
      </c>
      <c r="AC23" s="91">
        <v>14277.794510000002</v>
      </c>
      <c r="AD23" s="92">
        <v>15351.17362</v>
      </c>
      <c r="AE23" s="92">
        <v>15795.718189999998</v>
      </c>
      <c r="AF23" s="92">
        <f t="shared" si="117"/>
        <v>1517.9236799999962</v>
      </c>
      <c r="AG23" s="93">
        <f t="shared" si="118"/>
        <v>444.5445699999982</v>
      </c>
      <c r="AH23" s="91">
        <v>3123.7767499999995</v>
      </c>
      <c r="AI23" s="92">
        <v>301.34947</v>
      </c>
      <c r="AJ23" s="92">
        <v>288.38177000000002</v>
      </c>
      <c r="AK23" s="92">
        <f t="shared" si="102"/>
        <v>-2835.3949799999996</v>
      </c>
      <c r="AL23" s="93">
        <f t="shared" si="103"/>
        <v>-12.967699999999979</v>
      </c>
      <c r="AM23" s="100">
        <f t="shared" si="126"/>
        <v>0.42653173529955474</v>
      </c>
      <c r="AN23" s="101">
        <f t="shared" si="119"/>
        <v>-6.9410224256240383E-2</v>
      </c>
      <c r="AO23" s="102">
        <f t="shared" si="120"/>
        <v>-0.23156834348447825</v>
      </c>
      <c r="AP23" s="100">
        <f t="shared" si="22"/>
        <v>7.7871721505343655E-3</v>
      </c>
      <c r="AQ23" s="101">
        <f t="shared" si="121"/>
        <v>-0.10071781869555063</v>
      </c>
      <c r="AR23" s="102">
        <f t="shared" si="46"/>
        <v>-5.1315866921218993E-3</v>
      </c>
      <c r="AS23" s="101">
        <f t="shared" si="104"/>
        <v>7.7160222118830028E-3</v>
      </c>
      <c r="AT23" s="101">
        <f t="shared" si="122"/>
        <v>-9.7867529539176309E-2</v>
      </c>
      <c r="AU23" s="101">
        <f t="shared" si="105"/>
        <v>-4.9934778430074994E-3</v>
      </c>
      <c r="AV23" s="91">
        <v>10836</v>
      </c>
      <c r="AW23" s="92">
        <v>6919</v>
      </c>
      <c r="AX23" s="93">
        <v>10592</v>
      </c>
      <c r="AY23" s="103">
        <v>119</v>
      </c>
      <c r="AZ23" s="104">
        <v>122</v>
      </c>
      <c r="BA23" s="104">
        <v>123</v>
      </c>
      <c r="BB23" s="103">
        <v>163</v>
      </c>
      <c r="BC23" s="104">
        <v>166</v>
      </c>
      <c r="BD23" s="105">
        <v>165</v>
      </c>
      <c r="BE23" s="106">
        <f t="shared" si="127"/>
        <v>9.5682023486901535</v>
      </c>
      <c r="BF23" s="106">
        <f t="shared" si="128"/>
        <v>-0.54944471013337548</v>
      </c>
      <c r="BG23" s="106">
        <f t="shared" si="129"/>
        <v>0.11601655634042629</v>
      </c>
      <c r="BH23" s="190">
        <f t="shared" si="130"/>
        <v>7.1326599326599318</v>
      </c>
      <c r="BI23" s="106">
        <f t="shared" si="131"/>
        <v>-0.25384313482473164</v>
      </c>
      <c r="BJ23" s="191">
        <f t="shared" si="132"/>
        <v>0.18587278406555452</v>
      </c>
      <c r="BK23" s="92">
        <v>242</v>
      </c>
      <c r="BL23" s="92">
        <v>242</v>
      </c>
      <c r="BM23" s="92">
        <v>242</v>
      </c>
      <c r="BN23" s="91">
        <v>73642</v>
      </c>
      <c r="BO23" s="92">
        <v>46483</v>
      </c>
      <c r="BP23" s="93">
        <v>69245</v>
      </c>
      <c r="BQ23" s="107">
        <f t="shared" si="106"/>
        <v>539.74162755433611</v>
      </c>
      <c r="BR23" s="107">
        <f t="shared" si="107"/>
        <v>137.98953622058633</v>
      </c>
      <c r="BS23" s="107">
        <f t="shared" si="108"/>
        <v>29.650446477383241</v>
      </c>
      <c r="BT23" s="108">
        <f t="shared" si="109"/>
        <v>3528.5506986404835</v>
      </c>
      <c r="BU23" s="107">
        <f t="shared" si="110"/>
        <v>798.22331676525255</v>
      </c>
      <c r="BV23" s="109">
        <f t="shared" si="111"/>
        <v>101.67277263961614</v>
      </c>
      <c r="BW23" s="106">
        <f t="shared" si="123"/>
        <v>6.5374811178247736</v>
      </c>
      <c r="BX23" s="106">
        <f t="shared" si="124"/>
        <v>-0.25856908520217381</v>
      </c>
      <c r="BY23" s="106">
        <f t="shared" si="125"/>
        <v>-0.18068624740141548</v>
      </c>
      <c r="BZ23" s="100">
        <f t="shared" si="133"/>
        <v>1.0519719251336899</v>
      </c>
      <c r="CA23" s="101">
        <f t="shared" si="134"/>
        <v>-6.6799343704423864E-2</v>
      </c>
      <c r="CB23" s="192">
        <f t="shared" si="135"/>
        <v>-9.2353256767754299E-3</v>
      </c>
      <c r="CC23" s="86"/>
      <c r="CD23" s="90"/>
      <c r="CE23" s="110"/>
      <c r="CF23" s="110"/>
    </row>
    <row r="24" spans="1:84" s="111" customFormat="1" ht="15" customHeight="1" x14ac:dyDescent="0.2">
      <c r="A24" s="67" t="s">
        <v>240</v>
      </c>
      <c r="B24" s="91"/>
      <c r="C24" s="92">
        <v>7543.0331900000001</v>
      </c>
      <c r="D24" s="93">
        <v>11899.079</v>
      </c>
      <c r="E24" s="91"/>
      <c r="F24" s="92">
        <v>23876.927230000001</v>
      </c>
      <c r="G24" s="93">
        <v>36269.091999999997</v>
      </c>
      <c r="H24" s="94">
        <f t="shared" si="80"/>
        <v>0.32807766458559262</v>
      </c>
      <c r="I24" s="95"/>
      <c r="J24" s="96">
        <f t="shared" si="97"/>
        <v>1.216460268529046E-2</v>
      </c>
      <c r="K24" s="91"/>
      <c r="L24" s="92">
        <v>6506.2569100000001</v>
      </c>
      <c r="M24" s="92">
        <v>9840.8719999999994</v>
      </c>
      <c r="N24" s="97">
        <f t="shared" si="98"/>
        <v>0.27132942837388929</v>
      </c>
      <c r="O24" s="98"/>
      <c r="P24" s="99">
        <f t="shared" si="99"/>
        <v>-1.1619540945071449E-3</v>
      </c>
      <c r="Q24" s="91"/>
      <c r="R24" s="92">
        <v>2205.61</v>
      </c>
      <c r="S24" s="93">
        <v>3054.1039999999998</v>
      </c>
      <c r="T24" s="100">
        <f t="shared" si="113"/>
        <v>8.4206795141163165E-2</v>
      </c>
      <c r="U24" s="101"/>
      <c r="V24" s="102">
        <f t="shared" si="115"/>
        <v>-8.1673189462130591E-3</v>
      </c>
      <c r="W24" s="91"/>
      <c r="X24" s="92">
        <v>2204.84</v>
      </c>
      <c r="Y24" s="93">
        <v>2827.011</v>
      </c>
      <c r="Z24" s="100">
        <f t="shared" si="100"/>
        <v>7.7945458353354979E-2</v>
      </c>
      <c r="AA24" s="101"/>
      <c r="AB24" s="102">
        <f t="shared" si="101"/>
        <v>-1.4396407028290287E-2</v>
      </c>
      <c r="AC24" s="91"/>
      <c r="AD24" s="92">
        <v>32522.086920000002</v>
      </c>
      <c r="AE24" s="92">
        <v>34040.595659999999</v>
      </c>
      <c r="AF24" s="92"/>
      <c r="AG24" s="93">
        <f t="shared" si="118"/>
        <v>1518.5087399999975</v>
      </c>
      <c r="AH24" s="91"/>
      <c r="AI24" s="92">
        <v>27360.418149999998</v>
      </c>
      <c r="AJ24" s="92">
        <v>28437.281080000001</v>
      </c>
      <c r="AK24" s="92"/>
      <c r="AL24" s="93">
        <f t="shared" si="103"/>
        <v>1076.862930000003</v>
      </c>
      <c r="AM24" s="100">
        <f t="shared" ref="AM24" si="136">IF(D24=0,"0",(AE24/D24))</f>
        <v>2.860775666755385</v>
      </c>
      <c r="AN24" s="101"/>
      <c r="AO24" s="102">
        <f t="shared" si="120"/>
        <v>-1.4507640150685526</v>
      </c>
      <c r="AP24" s="100">
        <f t="shared" ref="AP24" si="137">IF(D24=0,"0",(AJ24/D24))</f>
        <v>2.3898724497921227</v>
      </c>
      <c r="AQ24" s="101"/>
      <c r="AR24" s="102">
        <f t="shared" si="46"/>
        <v>-1.2373710556815682</v>
      </c>
      <c r="AS24" s="101">
        <f t="shared" si="104"/>
        <v>0.78406377198524857</v>
      </c>
      <c r="AT24" s="101"/>
      <c r="AU24" s="101">
        <f t="shared" si="105"/>
        <v>-0.36182983008693048</v>
      </c>
      <c r="AV24" s="91"/>
      <c r="AW24" s="92">
        <v>2564</v>
      </c>
      <c r="AX24" s="93">
        <v>3073</v>
      </c>
      <c r="AY24" s="103"/>
      <c r="AZ24" s="104">
        <v>189.47000000000003</v>
      </c>
      <c r="BA24" s="104">
        <v>190.38</v>
      </c>
      <c r="BB24" s="103"/>
      <c r="BC24" s="104">
        <v>201.27999999999997</v>
      </c>
      <c r="BD24" s="105">
        <v>205.45</v>
      </c>
      <c r="BE24" s="106">
        <f t="shared" si="127"/>
        <v>1.7934890453012104</v>
      </c>
      <c r="BF24" s="106"/>
      <c r="BG24" s="106">
        <f t="shared" si="129"/>
        <v>-0.46192518034576935</v>
      </c>
      <c r="BH24" s="190">
        <f t="shared" si="130"/>
        <v>1.6619345069089535</v>
      </c>
      <c r="BI24" s="106"/>
      <c r="BJ24" s="191">
        <f t="shared" si="132"/>
        <v>-0.46114445440530227</v>
      </c>
      <c r="BK24" s="92"/>
      <c r="BL24" s="92">
        <v>232</v>
      </c>
      <c r="BM24" s="92">
        <v>238</v>
      </c>
      <c r="BN24" s="91"/>
      <c r="BO24" s="92">
        <v>11220</v>
      </c>
      <c r="BP24" s="93">
        <v>14665</v>
      </c>
      <c r="BQ24" s="107">
        <f t="shared" si="106"/>
        <v>2473.1736788271396</v>
      </c>
      <c r="BR24" s="107"/>
      <c r="BS24" s="107">
        <f t="shared" si="108"/>
        <v>345.10529825672938</v>
      </c>
      <c r="BT24" s="108">
        <f t="shared" si="109"/>
        <v>11802.503091441587</v>
      </c>
      <c r="BU24" s="107"/>
      <c r="BV24" s="109">
        <f t="shared" si="111"/>
        <v>2490.1289767770013</v>
      </c>
      <c r="BW24" s="106">
        <f t="shared" ref="BW24" si="138">BP24/AX24</f>
        <v>4.7722095671981775</v>
      </c>
      <c r="BX24" s="106"/>
      <c r="BY24" s="106">
        <f t="shared" si="125"/>
        <v>0.39623452819661775</v>
      </c>
      <c r="BZ24" s="100">
        <f t="shared" si="133"/>
        <v>0.22653546712802769</v>
      </c>
      <c r="CA24" s="101"/>
      <c r="CB24" s="192">
        <f t="shared" si="135"/>
        <v>-4.0658284062675298E-2</v>
      </c>
      <c r="CC24" s="1"/>
      <c r="CD24" s="90"/>
      <c r="CE24" s="110"/>
      <c r="CF24" s="110"/>
    </row>
    <row r="25" spans="1:84" s="111" customFormat="1" ht="15" customHeight="1" x14ac:dyDescent="0.2">
      <c r="A25" s="67" t="s">
        <v>46</v>
      </c>
      <c r="B25" s="91">
        <v>1310.28297</v>
      </c>
      <c r="C25" s="92">
        <v>526.46406999999999</v>
      </c>
      <c r="D25" s="93">
        <v>914.745</v>
      </c>
      <c r="E25" s="91">
        <v>1379.7330300000001</v>
      </c>
      <c r="F25" s="92">
        <v>786.05498</v>
      </c>
      <c r="G25" s="93">
        <v>1234.5</v>
      </c>
      <c r="H25" s="94">
        <f t="shared" si="80"/>
        <v>0.74098420413122723</v>
      </c>
      <c r="I25" s="95">
        <f t="shared" si="2"/>
        <v>-0.20867992763200227</v>
      </c>
      <c r="J25" s="96">
        <f t="shared" si="97"/>
        <v>7.1229437104625593E-2</v>
      </c>
      <c r="K25" s="91">
        <v>869.46855000000005</v>
      </c>
      <c r="L25" s="92">
        <v>501.56096000000002</v>
      </c>
      <c r="M25" s="92">
        <v>781.93600000000004</v>
      </c>
      <c r="N25" s="97">
        <f t="shared" si="98"/>
        <v>0.63340299716484405</v>
      </c>
      <c r="O25" s="98">
        <f t="shared" si="112"/>
        <v>3.2314124489225549E-3</v>
      </c>
      <c r="P25" s="99">
        <f t="shared" si="99"/>
        <v>-4.6706398726059639E-3</v>
      </c>
      <c r="Q25" s="91">
        <v>335.64120999999994</v>
      </c>
      <c r="R25" s="92">
        <v>169.25</v>
      </c>
      <c r="S25" s="93">
        <v>274.185</v>
      </c>
      <c r="T25" s="100">
        <f t="shared" si="113"/>
        <v>0.22210206561360876</v>
      </c>
      <c r="U25" s="101">
        <f t="shared" si="114"/>
        <v>-2.1163263766814877E-2</v>
      </c>
      <c r="V25" s="102">
        <f t="shared" si="115"/>
        <v>6.7863379529303769E-3</v>
      </c>
      <c r="W25" s="91">
        <v>7.41</v>
      </c>
      <c r="X25" s="92">
        <v>0.71399999999999997</v>
      </c>
      <c r="Y25" s="93">
        <v>4.2270000000000003</v>
      </c>
      <c r="Z25" s="100">
        <f t="shared" si="100"/>
        <v>3.4240583232077767E-3</v>
      </c>
      <c r="AA25" s="101">
        <f t="shared" si="116"/>
        <v>-1.9465458725908837E-3</v>
      </c>
      <c r="AB25" s="102">
        <f t="shared" si="101"/>
        <v>2.5157249137559342E-3</v>
      </c>
      <c r="AC25" s="91">
        <v>2136.0535</v>
      </c>
      <c r="AD25" s="92">
        <v>2343.01784</v>
      </c>
      <c r="AE25" s="92">
        <v>2323.5789500000001</v>
      </c>
      <c r="AF25" s="92">
        <f t="shared" si="117"/>
        <v>187.52545000000009</v>
      </c>
      <c r="AG25" s="93">
        <f t="shared" si="118"/>
        <v>-19.438889999999901</v>
      </c>
      <c r="AH25" s="91">
        <v>102.00936000000002</v>
      </c>
      <c r="AI25" s="92">
        <v>501.66169000000002</v>
      </c>
      <c r="AJ25" s="92">
        <v>270.99778999999995</v>
      </c>
      <c r="AK25" s="92">
        <f t="shared" si="102"/>
        <v>168.98842999999994</v>
      </c>
      <c r="AL25" s="93">
        <f t="shared" si="103"/>
        <v>-230.66390000000007</v>
      </c>
      <c r="AM25" s="100">
        <f t="shared" si="126"/>
        <v>2.5401384538860556</v>
      </c>
      <c r="AN25" s="101">
        <f t="shared" si="119"/>
        <v>0.9099154036696584</v>
      </c>
      <c r="AO25" s="102">
        <f t="shared" si="120"/>
        <v>-1.910341595018326</v>
      </c>
      <c r="AP25" s="100">
        <f t="shared" si="22"/>
        <v>0.29625501095933832</v>
      </c>
      <c r="AQ25" s="101">
        <f t="shared" si="121"/>
        <v>0.21840208732712474</v>
      </c>
      <c r="AR25" s="102">
        <f t="shared" si="46"/>
        <v>-0.65663373983423434</v>
      </c>
      <c r="AS25" s="101">
        <f t="shared" si="104"/>
        <v>0.21952028351559333</v>
      </c>
      <c r="AT25" s="101">
        <f t="shared" si="122"/>
        <v>0.14558615438917821</v>
      </c>
      <c r="AU25" s="101">
        <f t="shared" si="105"/>
        <v>-0.41868149977442543</v>
      </c>
      <c r="AV25" s="91">
        <v>2360</v>
      </c>
      <c r="AW25" s="92">
        <v>537</v>
      </c>
      <c r="AX25" s="93">
        <v>945</v>
      </c>
      <c r="AY25" s="103">
        <v>9</v>
      </c>
      <c r="AZ25" s="104">
        <v>6</v>
      </c>
      <c r="BA25" s="105">
        <v>6</v>
      </c>
      <c r="BB25" s="103">
        <v>23</v>
      </c>
      <c r="BC25" s="104">
        <v>23</v>
      </c>
      <c r="BD25" s="105">
        <v>22</v>
      </c>
      <c r="BE25" s="106">
        <f t="shared" si="127"/>
        <v>17.5</v>
      </c>
      <c r="BF25" s="106">
        <f t="shared" si="128"/>
        <v>-11.635802469135804</v>
      </c>
      <c r="BG25" s="106">
        <f t="shared" si="129"/>
        <v>2.5833333333333339</v>
      </c>
      <c r="BH25" s="190">
        <f t="shared" si="130"/>
        <v>4.7727272727272725</v>
      </c>
      <c r="BI25" s="106">
        <f t="shared" si="131"/>
        <v>-6.6282389108476059</v>
      </c>
      <c r="BJ25" s="191">
        <f t="shared" si="132"/>
        <v>0.88142292490118512</v>
      </c>
      <c r="BK25" s="92">
        <v>96</v>
      </c>
      <c r="BL25" s="92">
        <v>96</v>
      </c>
      <c r="BM25" s="92">
        <v>96</v>
      </c>
      <c r="BN25" s="91">
        <v>16253</v>
      </c>
      <c r="BO25" s="92">
        <v>3645</v>
      </c>
      <c r="BP25" s="93">
        <v>6839</v>
      </c>
      <c r="BQ25" s="107">
        <f t="shared" si="106"/>
        <v>180.50884632256177</v>
      </c>
      <c r="BR25" s="107">
        <f t="shared" si="107"/>
        <v>95.617870502713117</v>
      </c>
      <c r="BS25" s="107">
        <f t="shared" si="108"/>
        <v>-35.144097436011606</v>
      </c>
      <c r="BT25" s="108">
        <f t="shared" si="109"/>
        <v>1306.3492063492063</v>
      </c>
      <c r="BU25" s="107">
        <f t="shared" si="110"/>
        <v>721.71656651869773</v>
      </c>
      <c r="BV25" s="109">
        <f t="shared" si="111"/>
        <v>-157.4403281014454</v>
      </c>
      <c r="BW25" s="106">
        <f t="shared" si="123"/>
        <v>7.2370370370370374</v>
      </c>
      <c r="BX25" s="106">
        <f t="shared" si="124"/>
        <v>0.35017263025737666</v>
      </c>
      <c r="BY25" s="106">
        <f t="shared" si="125"/>
        <v>0.44932753983033358</v>
      </c>
      <c r="BZ25" s="100">
        <f>(BP25/BM25)/273</f>
        <v>0.26095085470085466</v>
      </c>
      <c r="CA25" s="101">
        <f>BZ25-(BN25/BK25)/273</f>
        <v>-0.35920329670329676</v>
      </c>
      <c r="CB25" s="192">
        <f t="shared" si="135"/>
        <v>5.1178755253340841E-2</v>
      </c>
      <c r="CC25" s="86"/>
      <c r="CD25" s="90"/>
      <c r="CE25" s="110"/>
      <c r="CF25" s="110"/>
    </row>
    <row r="26" spans="1:84" s="111" customFormat="1" ht="15" customHeight="1" x14ac:dyDescent="0.2">
      <c r="A26" s="67" t="s">
        <v>47</v>
      </c>
      <c r="B26" s="91">
        <v>31367.67</v>
      </c>
      <c r="C26" s="92">
        <v>23754.628000000001</v>
      </c>
      <c r="D26" s="93">
        <v>37101.934000000001</v>
      </c>
      <c r="E26" s="91">
        <v>31431.760999999999</v>
      </c>
      <c r="F26" s="92">
        <v>24073.702000000001</v>
      </c>
      <c r="G26" s="93">
        <v>36774.743999999999</v>
      </c>
      <c r="H26" s="94">
        <f t="shared" si="80"/>
        <v>1.0088971387537056</v>
      </c>
      <c r="I26" s="95">
        <f t="shared" si="2"/>
        <v>1.0936190908626187E-2</v>
      </c>
      <c r="J26" s="96">
        <f t="shared" si="97"/>
        <v>2.2151186677037082E-2</v>
      </c>
      <c r="K26" s="91">
        <v>4570.6450000000004</v>
      </c>
      <c r="L26" s="92">
        <v>3213.3609999999999</v>
      </c>
      <c r="M26" s="92">
        <v>4865.5110000000004</v>
      </c>
      <c r="N26" s="97">
        <f t="shared" si="98"/>
        <v>0.1323057748546122</v>
      </c>
      <c r="O26" s="98">
        <f t="shared" si="112"/>
        <v>-1.3109081156796154E-2</v>
      </c>
      <c r="P26" s="99">
        <f t="shared" si="99"/>
        <v>-1.1743604399095942E-3</v>
      </c>
      <c r="Q26" s="91">
        <v>3325.1469999999999</v>
      </c>
      <c r="R26" s="92">
        <v>2174.16</v>
      </c>
      <c r="S26" s="93">
        <v>3228.8119999999999</v>
      </c>
      <c r="T26" s="100">
        <f t="shared" si="113"/>
        <v>8.7799713847090274E-2</v>
      </c>
      <c r="U26" s="101">
        <f t="shared" si="114"/>
        <v>-1.7989681790017045E-2</v>
      </c>
      <c r="V26" s="102">
        <f t="shared" si="115"/>
        <v>-2.5129435082263119E-3</v>
      </c>
      <c r="W26" s="91">
        <v>22210.66</v>
      </c>
      <c r="X26" s="92">
        <v>18027.633000000002</v>
      </c>
      <c r="Y26" s="93">
        <v>27812.256000000001</v>
      </c>
      <c r="Z26" s="100">
        <f t="shared" si="100"/>
        <v>0.75628686905339171</v>
      </c>
      <c r="AA26" s="101">
        <f t="shared" si="116"/>
        <v>4.9655764292828031E-2</v>
      </c>
      <c r="AB26" s="102">
        <f t="shared" si="101"/>
        <v>7.435155262135118E-3</v>
      </c>
      <c r="AC26" s="91">
        <v>27344.286170000003</v>
      </c>
      <c r="AD26" s="92">
        <v>28865.664000000001</v>
      </c>
      <c r="AE26" s="92">
        <v>29278.86736</v>
      </c>
      <c r="AF26" s="92">
        <f t="shared" si="117"/>
        <v>1934.5811899999972</v>
      </c>
      <c r="AG26" s="93">
        <f t="shared" si="118"/>
        <v>413.20335999999952</v>
      </c>
      <c r="AH26" s="91">
        <v>12232.462</v>
      </c>
      <c r="AI26" s="92">
        <v>17574.978999999999</v>
      </c>
      <c r="AJ26" s="92">
        <v>19723.989000000001</v>
      </c>
      <c r="AK26" s="92">
        <f t="shared" si="102"/>
        <v>7491.5270000000019</v>
      </c>
      <c r="AL26" s="93">
        <f t="shared" si="103"/>
        <v>2149.010000000002</v>
      </c>
      <c r="AM26" s="100">
        <f t="shared" si="126"/>
        <v>0.78914666173466863</v>
      </c>
      <c r="AN26" s="101">
        <f t="shared" si="119"/>
        <v>-8.2588031023830943E-2</v>
      </c>
      <c r="AO26" s="102">
        <f t="shared" si="120"/>
        <v>-0.42601292737781915</v>
      </c>
      <c r="AP26" s="100">
        <f t="shared" si="22"/>
        <v>0.53161619553309536</v>
      </c>
      <c r="AQ26" s="101">
        <f t="shared" si="121"/>
        <v>0.14164582157800082</v>
      </c>
      <c r="AR26" s="102">
        <f t="shared" si="46"/>
        <v>-0.20823874978534951</v>
      </c>
      <c r="AS26" s="101">
        <f t="shared" si="104"/>
        <v>0.5363460585884704</v>
      </c>
      <c r="AT26" s="101">
        <f t="shared" si="122"/>
        <v>0.14717085456474421</v>
      </c>
      <c r="AU26" s="101">
        <f t="shared" si="105"/>
        <v>-0.19370281382841004</v>
      </c>
      <c r="AV26" s="91">
        <v>9676</v>
      </c>
      <c r="AW26" s="92">
        <v>6713</v>
      </c>
      <c r="AX26" s="93">
        <v>10195</v>
      </c>
      <c r="AY26" s="103">
        <v>47</v>
      </c>
      <c r="AZ26" s="104">
        <v>50.649999999999991</v>
      </c>
      <c r="BA26" s="105">
        <v>49.03</v>
      </c>
      <c r="BB26" s="103">
        <v>84</v>
      </c>
      <c r="BC26" s="104">
        <v>85.17</v>
      </c>
      <c r="BD26" s="105">
        <v>84</v>
      </c>
      <c r="BE26" s="106">
        <f t="shared" si="127"/>
        <v>23.103768667709112</v>
      </c>
      <c r="BF26" s="106">
        <f t="shared" si="128"/>
        <v>0.22906417598334272</v>
      </c>
      <c r="BG26" s="106">
        <f t="shared" si="129"/>
        <v>1.0142655416808068</v>
      </c>
      <c r="BH26" s="190">
        <f t="shared" si="130"/>
        <v>13.485449735449736</v>
      </c>
      <c r="BI26" s="106">
        <f t="shared" si="131"/>
        <v>0.68650793650793673</v>
      </c>
      <c r="BJ26" s="191">
        <f t="shared" si="132"/>
        <v>0.34897758171798365</v>
      </c>
      <c r="BK26" s="92">
        <v>102</v>
      </c>
      <c r="BL26" s="92">
        <v>102</v>
      </c>
      <c r="BM26" s="92">
        <v>102</v>
      </c>
      <c r="BN26" s="91">
        <v>32163</v>
      </c>
      <c r="BO26" s="92">
        <v>20147</v>
      </c>
      <c r="BP26" s="93">
        <v>30232</v>
      </c>
      <c r="BQ26" s="107">
        <f t="shared" si="106"/>
        <v>1216.4178354061921</v>
      </c>
      <c r="BR26" s="107">
        <f t="shared" si="107"/>
        <v>239.1532456602107</v>
      </c>
      <c r="BS26" s="107">
        <f t="shared" si="108"/>
        <v>21.515269267312988</v>
      </c>
      <c r="BT26" s="108">
        <f t="shared" si="109"/>
        <v>3607.1352623835214</v>
      </c>
      <c r="BU26" s="107">
        <f>BT26-E26*1000/AV26</f>
        <v>358.71019003957781</v>
      </c>
      <c r="BV26" s="109">
        <f t="shared" si="111"/>
        <v>21.003577592816782</v>
      </c>
      <c r="BW26" s="106">
        <f t="shared" si="123"/>
        <v>2.9653751839136833</v>
      </c>
      <c r="BX26" s="106">
        <f t="shared" si="124"/>
        <v>-0.35862233572253022</v>
      </c>
      <c r="BY26" s="106">
        <f t="shared" si="125"/>
        <v>-3.581653364925419E-2</v>
      </c>
      <c r="BZ26" s="100">
        <f>(BP26/BM26)/273</f>
        <v>1.0856855562737915</v>
      </c>
      <c r="CA26" s="101">
        <f>BZ26-(BN26/BK26)/273</f>
        <v>-6.9345686992745792E-2</v>
      </c>
      <c r="CB26" s="192">
        <f t="shared" si="135"/>
        <v>-5.5829953457513515E-3</v>
      </c>
      <c r="CC26" s="86"/>
      <c r="CD26" s="90"/>
      <c r="CE26" s="110"/>
      <c r="CF26" s="110"/>
    </row>
    <row r="27" spans="1:84" s="22" customFormat="1" ht="15" customHeight="1" x14ac:dyDescent="0.2">
      <c r="A27" s="198" t="s">
        <v>48</v>
      </c>
      <c r="B27" s="68">
        <v>23675.687999999998</v>
      </c>
      <c r="C27" s="69">
        <v>9513.143</v>
      </c>
      <c r="D27" s="70">
        <v>18439.419000000002</v>
      </c>
      <c r="E27" s="68">
        <v>21971.878000000001</v>
      </c>
      <c r="F27" s="69">
        <v>11689.323</v>
      </c>
      <c r="G27" s="70">
        <v>19233.631000000001</v>
      </c>
      <c r="H27" s="71">
        <f t="shared" si="80"/>
        <v>0.95870712087592824</v>
      </c>
      <c r="I27" s="72">
        <f t="shared" si="2"/>
        <v>-0.1188379119155335</v>
      </c>
      <c r="J27" s="73">
        <f t="shared" si="97"/>
        <v>0.14487530187323661</v>
      </c>
      <c r="K27" s="68">
        <v>11307.828</v>
      </c>
      <c r="L27" s="69">
        <v>6815.701</v>
      </c>
      <c r="M27" s="69">
        <v>10692.231</v>
      </c>
      <c r="N27" s="74">
        <f t="shared" si="98"/>
        <v>0.55591328543216822</v>
      </c>
      <c r="O27" s="75">
        <f t="shared" si="112"/>
        <v>4.1263240497456666E-2</v>
      </c>
      <c r="P27" s="76">
        <f t="shared" si="99"/>
        <v>-2.7157350908362354E-2</v>
      </c>
      <c r="Q27" s="68">
        <v>7472.2690000000002</v>
      </c>
      <c r="R27" s="69">
        <v>3041.57</v>
      </c>
      <c r="S27" s="70">
        <v>5400.8050000000003</v>
      </c>
      <c r="T27" s="77">
        <f t="shared" si="113"/>
        <v>0.28080007357945047</v>
      </c>
      <c r="U27" s="78">
        <f t="shared" si="114"/>
        <v>-5.9283236549979523E-2</v>
      </c>
      <c r="V27" s="79">
        <f t="shared" si="115"/>
        <v>2.0599375900038241E-2</v>
      </c>
      <c r="W27" s="68">
        <v>8.19</v>
      </c>
      <c r="X27" s="69">
        <v>2.3959999999999999</v>
      </c>
      <c r="Y27" s="70">
        <v>4.2530000000000001</v>
      </c>
      <c r="Z27" s="77">
        <f t="shared" si="100"/>
        <v>2.2112309423010141E-4</v>
      </c>
      <c r="AA27" s="78">
        <f t="shared" si="116"/>
        <v>-1.516261081821821E-4</v>
      </c>
      <c r="AB27" s="79">
        <f t="shared" si="101"/>
        <v>1.6149718098737778E-5</v>
      </c>
      <c r="AC27" s="68">
        <v>10773.566359999999</v>
      </c>
      <c r="AD27" s="69">
        <v>11706.578579999999</v>
      </c>
      <c r="AE27" s="69">
        <v>10915.14927</v>
      </c>
      <c r="AF27" s="69">
        <f t="shared" si="117"/>
        <v>141.58291000000099</v>
      </c>
      <c r="AG27" s="70">
        <f t="shared" si="118"/>
        <v>-791.42930999999953</v>
      </c>
      <c r="AH27" s="68">
        <v>0</v>
      </c>
      <c r="AI27" s="69">
        <v>0</v>
      </c>
      <c r="AJ27" s="69">
        <v>0</v>
      </c>
      <c r="AK27" s="69">
        <f t="shared" si="102"/>
        <v>0</v>
      </c>
      <c r="AL27" s="70">
        <f t="shared" si="103"/>
        <v>0</v>
      </c>
      <c r="AM27" s="77">
        <f t="shared" si="126"/>
        <v>0.59194648540715944</v>
      </c>
      <c r="AN27" s="78">
        <f t="shared" si="119"/>
        <v>0.13689882808036918</v>
      </c>
      <c r="AO27" s="79">
        <f t="shared" si="120"/>
        <v>-0.63862248428035606</v>
      </c>
      <c r="AP27" s="77">
        <f t="shared" si="22"/>
        <v>0</v>
      </c>
      <c r="AQ27" s="78">
        <f t="shared" si="121"/>
        <v>0</v>
      </c>
      <c r="AR27" s="79">
        <f t="shared" si="46"/>
        <v>0</v>
      </c>
      <c r="AS27" s="78">
        <f t="shared" si="104"/>
        <v>0</v>
      </c>
      <c r="AT27" s="78">
        <f t="shared" si="122"/>
        <v>0</v>
      </c>
      <c r="AU27" s="78">
        <f t="shared" si="105"/>
        <v>0</v>
      </c>
      <c r="AV27" s="68">
        <v>58923</v>
      </c>
      <c r="AW27" s="69">
        <v>17527</v>
      </c>
      <c r="AX27" s="70">
        <v>37675</v>
      </c>
      <c r="AY27" s="80">
        <v>91</v>
      </c>
      <c r="AZ27" s="81">
        <v>87</v>
      </c>
      <c r="BA27" s="82">
        <v>85.009999999999991</v>
      </c>
      <c r="BB27" s="80">
        <v>332</v>
      </c>
      <c r="BC27" s="81">
        <v>308</v>
      </c>
      <c r="BD27" s="82">
        <v>308.77</v>
      </c>
      <c r="BE27" s="83">
        <f t="shared" si="127"/>
        <v>49.2425727692167</v>
      </c>
      <c r="BF27" s="83">
        <f t="shared" si="128"/>
        <v>-22.702482175838249</v>
      </c>
      <c r="BG27" s="83">
        <f t="shared" si="129"/>
        <v>15.665944416726276</v>
      </c>
      <c r="BH27" s="84">
        <f t="shared" si="130"/>
        <v>13.55737640026917</v>
      </c>
      <c r="BI27" s="83">
        <f t="shared" si="131"/>
        <v>-6.1625031178031193</v>
      </c>
      <c r="BJ27" s="85">
        <f t="shared" si="132"/>
        <v>4.0730690409618102</v>
      </c>
      <c r="BK27" s="69">
        <v>2076</v>
      </c>
      <c r="BL27" s="69">
        <v>2076</v>
      </c>
      <c r="BM27" s="69">
        <v>2076</v>
      </c>
      <c r="BN27" s="68">
        <v>437500</v>
      </c>
      <c r="BO27" s="69">
        <v>124301</v>
      </c>
      <c r="BP27" s="70">
        <v>270557</v>
      </c>
      <c r="BQ27" s="86">
        <f t="shared" si="106"/>
        <v>71.089016362540974</v>
      </c>
      <c r="BR27" s="86">
        <f t="shared" si="107"/>
        <v>20.867580933969549</v>
      </c>
      <c r="BS27" s="86">
        <f t="shared" si="108"/>
        <v>-22.951441879951048</v>
      </c>
      <c r="BT27" s="87">
        <f t="shared" si="109"/>
        <v>510.51442601194424</v>
      </c>
      <c r="BU27" s="86">
        <f t="shared" si="110"/>
        <v>137.62305931303212</v>
      </c>
      <c r="BV27" s="88">
        <f t="shared" si="111"/>
        <v>-156.41790696004182</v>
      </c>
      <c r="BW27" s="83">
        <f t="shared" si="123"/>
        <v>7.1813404114134043</v>
      </c>
      <c r="BX27" s="83">
        <f t="shared" si="124"/>
        <v>-0.24360400757408751</v>
      </c>
      <c r="BY27" s="83">
        <f t="shared" si="125"/>
        <v>8.9368025950975039E-2</v>
      </c>
      <c r="BZ27" s="77">
        <f t="shared" ref="BZ27:BZ67" si="139">(BP27/BM27)/273</f>
        <v>0.47738501062200478</v>
      </c>
      <c r="CA27" s="78">
        <f t="shared" ref="CA27:CA67" si="140">BZ27-(BN27/BK27)/273</f>
        <v>-0.29456301566128162</v>
      </c>
      <c r="CB27" s="112">
        <f t="shared" si="135"/>
        <v>0.14658257499888766</v>
      </c>
      <c r="CC27" s="86"/>
      <c r="CD27" s="90"/>
      <c r="CE27" s="89"/>
      <c r="CF27" s="89"/>
    </row>
    <row r="28" spans="1:84" s="111" customFormat="1" ht="15" customHeight="1" x14ac:dyDescent="0.2">
      <c r="A28" s="67" t="s">
        <v>49</v>
      </c>
      <c r="B28" s="91">
        <v>2073.143</v>
      </c>
      <c r="C28" s="92">
        <v>692.08299999999997</v>
      </c>
      <c r="D28" s="93">
        <v>1495.1420000000001</v>
      </c>
      <c r="E28" s="91">
        <v>1817.4939999999999</v>
      </c>
      <c r="F28" s="92">
        <v>953.09</v>
      </c>
      <c r="G28" s="93">
        <v>1536.98</v>
      </c>
      <c r="H28" s="94">
        <f t="shared" si="80"/>
        <v>0.97277908626006848</v>
      </c>
      <c r="I28" s="95">
        <f t="shared" si="2"/>
        <v>-0.16788107547911757</v>
      </c>
      <c r="J28" s="96">
        <f t="shared" si="97"/>
        <v>0.24663255235456116</v>
      </c>
      <c r="K28" s="91">
        <v>1077.675</v>
      </c>
      <c r="L28" s="92">
        <v>661.39700000000005</v>
      </c>
      <c r="M28" s="92">
        <v>1046.6859999999999</v>
      </c>
      <c r="N28" s="97">
        <f t="shared" si="98"/>
        <v>0.68100170464156973</v>
      </c>
      <c r="O28" s="98">
        <f t="shared" si="112"/>
        <v>8.8056143335727755E-2</v>
      </c>
      <c r="P28" s="99">
        <f t="shared" si="99"/>
        <v>-1.2948499431497895E-2</v>
      </c>
      <c r="Q28" s="91">
        <v>516.505</v>
      </c>
      <c r="R28" s="92">
        <v>179.82</v>
      </c>
      <c r="S28" s="93">
        <v>319.61099999999999</v>
      </c>
      <c r="T28" s="100">
        <f t="shared" si="113"/>
        <v>0.20794740334942549</v>
      </c>
      <c r="U28" s="101">
        <f t="shared" si="114"/>
        <v>-7.6237853933404626E-2</v>
      </c>
      <c r="V28" s="102">
        <f t="shared" si="115"/>
        <v>1.9276868562574323E-2</v>
      </c>
      <c r="W28" s="91">
        <v>5.0919999999999996</v>
      </c>
      <c r="X28" s="92">
        <v>2.972</v>
      </c>
      <c r="Y28" s="93">
        <v>3.4350000000000001</v>
      </c>
      <c r="Z28" s="100">
        <f t="shared" si="100"/>
        <v>2.2349022108290283E-3</v>
      </c>
      <c r="AA28" s="101">
        <f t="shared" si="116"/>
        <v>-5.6675765709900865E-4</v>
      </c>
      <c r="AB28" s="102">
        <f t="shared" si="101"/>
        <v>-8.8337623087112599E-4</v>
      </c>
      <c r="AC28" s="91">
        <v>144.12039999999999</v>
      </c>
      <c r="AD28" s="92">
        <v>132.66999999999999</v>
      </c>
      <c r="AE28" s="92">
        <v>147.845</v>
      </c>
      <c r="AF28" s="92">
        <f t="shared" si="117"/>
        <v>3.7246000000000095</v>
      </c>
      <c r="AG28" s="93">
        <f t="shared" si="118"/>
        <v>15.175000000000011</v>
      </c>
      <c r="AH28" s="91">
        <v>0</v>
      </c>
      <c r="AI28" s="92">
        <v>0</v>
      </c>
      <c r="AJ28" s="92">
        <v>0</v>
      </c>
      <c r="AK28" s="92">
        <f t="shared" si="102"/>
        <v>0</v>
      </c>
      <c r="AL28" s="93">
        <f t="shared" si="103"/>
        <v>0</v>
      </c>
      <c r="AM28" s="100">
        <f t="shared" si="126"/>
        <v>9.8883584301691738E-2</v>
      </c>
      <c r="AN28" s="101">
        <f t="shared" si="119"/>
        <v>2.9365755574971009E-2</v>
      </c>
      <c r="AO28" s="102">
        <f t="shared" si="120"/>
        <v>-9.2813076358951543E-2</v>
      </c>
      <c r="AP28" s="100">
        <f t="shared" si="22"/>
        <v>0</v>
      </c>
      <c r="AQ28" s="101">
        <f t="shared" si="121"/>
        <v>0</v>
      </c>
      <c r="AR28" s="102">
        <f t="shared" si="46"/>
        <v>0</v>
      </c>
      <c r="AS28" s="101">
        <f t="shared" si="104"/>
        <v>0</v>
      </c>
      <c r="AT28" s="101">
        <f t="shared" si="122"/>
        <v>0</v>
      </c>
      <c r="AU28" s="101">
        <f t="shared" si="105"/>
        <v>0</v>
      </c>
      <c r="AV28" s="91">
        <v>4229</v>
      </c>
      <c r="AW28" s="92">
        <v>1415</v>
      </c>
      <c r="AX28" s="93">
        <v>2982</v>
      </c>
      <c r="AY28" s="103">
        <v>6</v>
      </c>
      <c r="AZ28" s="104">
        <v>5</v>
      </c>
      <c r="BA28" s="105">
        <v>5</v>
      </c>
      <c r="BB28" s="103">
        <v>23</v>
      </c>
      <c r="BC28" s="104">
        <v>19</v>
      </c>
      <c r="BD28" s="104">
        <v>20</v>
      </c>
      <c r="BE28" s="190">
        <f t="shared" si="127"/>
        <v>66.266666666666666</v>
      </c>
      <c r="BF28" s="106">
        <f t="shared" si="128"/>
        <v>-12.048148148148158</v>
      </c>
      <c r="BG28" s="106">
        <f t="shared" si="129"/>
        <v>19.100000000000001</v>
      </c>
      <c r="BH28" s="190">
        <f t="shared" si="130"/>
        <v>16.566666666666666</v>
      </c>
      <c r="BI28" s="106">
        <f t="shared" si="131"/>
        <v>-3.8632850241545889</v>
      </c>
      <c r="BJ28" s="191">
        <f t="shared" si="132"/>
        <v>4.1543859649122812</v>
      </c>
      <c r="BK28" s="92">
        <v>120</v>
      </c>
      <c r="BL28" s="92">
        <v>120</v>
      </c>
      <c r="BM28" s="92">
        <v>120</v>
      </c>
      <c r="BN28" s="91">
        <v>29898</v>
      </c>
      <c r="BO28" s="92">
        <v>10390</v>
      </c>
      <c r="BP28" s="93">
        <v>21326</v>
      </c>
      <c r="BQ28" s="107">
        <f t="shared" si="106"/>
        <v>72.070711807183713</v>
      </c>
      <c r="BR28" s="107">
        <f t="shared" si="107"/>
        <v>11.280893090212679</v>
      </c>
      <c r="BS28" s="107">
        <f t="shared" si="108"/>
        <v>-19.660760762594919</v>
      </c>
      <c r="BT28" s="108">
        <f t="shared" si="109"/>
        <v>515.41918175720991</v>
      </c>
      <c r="BU28" s="107">
        <f t="shared" si="110"/>
        <v>85.649969177403818</v>
      </c>
      <c r="BV28" s="109">
        <f t="shared" si="111"/>
        <v>-158.1426556986205</v>
      </c>
      <c r="BW28" s="106">
        <f t="shared" si="123"/>
        <v>7.1515761234071089</v>
      </c>
      <c r="BX28" s="106">
        <f t="shared" si="124"/>
        <v>8.1819679803420087E-2</v>
      </c>
      <c r="BY28" s="106">
        <f t="shared" si="125"/>
        <v>-0.1911800603384739</v>
      </c>
      <c r="BZ28" s="77">
        <f t="shared" si="139"/>
        <v>0.650976800976801</v>
      </c>
      <c r="CA28" s="78">
        <f t="shared" si="140"/>
        <v>-0.26166056166056162</v>
      </c>
      <c r="CB28" s="192">
        <f t="shared" si="135"/>
        <v>0.17261584333407543</v>
      </c>
      <c r="CC28" s="86"/>
      <c r="CD28" s="90"/>
      <c r="CE28" s="110"/>
      <c r="CF28" s="110"/>
    </row>
    <row r="29" spans="1:84" s="111" customFormat="1" ht="15" customHeight="1" x14ac:dyDescent="0.2">
      <c r="A29" s="67" t="s">
        <v>50</v>
      </c>
      <c r="B29" s="91">
        <v>10699.488997599999</v>
      </c>
      <c r="C29" s="92">
        <v>7177.0389999999998</v>
      </c>
      <c r="D29" s="93">
        <v>12509.483</v>
      </c>
      <c r="E29" s="91">
        <v>10323.486000000001</v>
      </c>
      <c r="F29" s="92">
        <v>7280.7910000000002</v>
      </c>
      <c r="G29" s="93">
        <v>12757.558999999999</v>
      </c>
      <c r="H29" s="94">
        <f t="shared" si="80"/>
        <v>0.98055458728429168</v>
      </c>
      <c r="I29" s="95">
        <f t="shared" si="2"/>
        <v>-5.5867508662755472E-2</v>
      </c>
      <c r="J29" s="96">
        <f t="shared" si="97"/>
        <v>-5.1953126922354986E-3</v>
      </c>
      <c r="K29" s="91">
        <v>5826.9269999999997</v>
      </c>
      <c r="L29" s="92">
        <v>4112.8059999999996</v>
      </c>
      <c r="M29" s="92">
        <v>7832.0309999999999</v>
      </c>
      <c r="N29" s="97">
        <f t="shared" si="98"/>
        <v>0.61391297504483422</v>
      </c>
      <c r="O29" s="98">
        <f t="shared" si="112"/>
        <v>4.947892631362083E-2</v>
      </c>
      <c r="P29" s="99">
        <f t="shared" si="99"/>
        <v>4.9028472797757017E-2</v>
      </c>
      <c r="Q29" s="91">
        <v>2281.7559999999999</v>
      </c>
      <c r="R29" s="92">
        <v>1663.53</v>
      </c>
      <c r="S29" s="93">
        <v>2493.7959999999998</v>
      </c>
      <c r="T29" s="100">
        <f t="shared" si="113"/>
        <v>0.19547595272732032</v>
      </c>
      <c r="U29" s="101">
        <f t="shared" si="114"/>
        <v>-2.5549774434996703E-2</v>
      </c>
      <c r="V29" s="102">
        <f t="shared" si="115"/>
        <v>-3.3006089951833628E-2</v>
      </c>
      <c r="W29" s="91">
        <v>1591.39</v>
      </c>
      <c r="X29" s="92">
        <v>1012.81</v>
      </c>
      <c r="Y29" s="93">
        <v>1714.6</v>
      </c>
      <c r="Z29" s="100">
        <f t="shared" si="100"/>
        <v>0.13439875135988005</v>
      </c>
      <c r="AA29" s="101">
        <f t="shared" si="116"/>
        <v>-1.9753634762404604E-2</v>
      </c>
      <c r="AB29" s="102">
        <f t="shared" si="101"/>
        <v>-4.708386861777436E-3</v>
      </c>
      <c r="AC29" s="91">
        <v>1736.0834600000001</v>
      </c>
      <c r="AD29" s="92">
        <v>1819.46227</v>
      </c>
      <c r="AE29" s="92">
        <v>2126.8307400000003</v>
      </c>
      <c r="AF29" s="92">
        <f t="shared" si="117"/>
        <v>390.74728000000027</v>
      </c>
      <c r="AG29" s="93">
        <f t="shared" si="118"/>
        <v>307.36847000000034</v>
      </c>
      <c r="AH29" s="91">
        <v>348.60899999999998</v>
      </c>
      <c r="AI29" s="92">
        <v>230.119</v>
      </c>
      <c r="AJ29" s="92">
        <v>228.13499999999999</v>
      </c>
      <c r="AK29" s="92">
        <f t="shared" si="102"/>
        <v>-120.47399999999999</v>
      </c>
      <c r="AL29" s="93">
        <f t="shared" si="103"/>
        <v>-1.9840000000000089</v>
      </c>
      <c r="AM29" s="100">
        <f t="shared" si="126"/>
        <v>0.17001747714114168</v>
      </c>
      <c r="AN29" s="101">
        <f t="shared" si="119"/>
        <v>7.7589374679460088E-3</v>
      </c>
      <c r="AO29" s="102">
        <f t="shared" si="120"/>
        <v>-8.3494071284330174E-2</v>
      </c>
      <c r="AP29" s="100">
        <f t="shared" si="22"/>
        <v>1.8236964709093091E-2</v>
      </c>
      <c r="AQ29" s="101">
        <f t="shared" si="121"/>
        <v>-1.4344871683111847E-2</v>
      </c>
      <c r="AR29" s="102">
        <f t="shared" si="46"/>
        <v>-1.3826258021060668E-2</v>
      </c>
      <c r="AS29" s="101">
        <f t="shared" si="104"/>
        <v>1.788233940364297E-2</v>
      </c>
      <c r="AT29" s="101">
        <f t="shared" si="122"/>
        <v>-1.588619575976985E-2</v>
      </c>
      <c r="AU29" s="101">
        <f t="shared" si="105"/>
        <v>-1.3723979195531213E-2</v>
      </c>
      <c r="AV29" s="91">
        <v>10698</v>
      </c>
      <c r="AW29" s="92">
        <v>5803</v>
      </c>
      <c r="AX29" s="93">
        <v>8576</v>
      </c>
      <c r="AY29" s="103">
        <v>119</v>
      </c>
      <c r="AZ29" s="104">
        <v>105</v>
      </c>
      <c r="BA29" s="105">
        <v>104</v>
      </c>
      <c r="BB29" s="103">
        <v>190</v>
      </c>
      <c r="BC29" s="104">
        <v>182</v>
      </c>
      <c r="BD29" s="104">
        <v>166.5</v>
      </c>
      <c r="BE29" s="190">
        <f t="shared" si="127"/>
        <v>9.1623931623931636</v>
      </c>
      <c r="BF29" s="106">
        <f t="shared" si="128"/>
        <v>-0.82640235581411936</v>
      </c>
      <c r="BG29" s="106">
        <f t="shared" si="129"/>
        <v>-4.8717948717946769E-2</v>
      </c>
      <c r="BH29" s="190">
        <f t="shared" si="130"/>
        <v>5.7230563897230562</v>
      </c>
      <c r="BI29" s="106">
        <f t="shared" si="131"/>
        <v>-0.53308396115413625</v>
      </c>
      <c r="BJ29" s="191">
        <f t="shared" si="132"/>
        <v>0.40895382562049232</v>
      </c>
      <c r="BK29" s="92">
        <v>292</v>
      </c>
      <c r="BL29" s="92">
        <v>317</v>
      </c>
      <c r="BM29" s="92">
        <v>319</v>
      </c>
      <c r="BN29" s="91">
        <v>46139</v>
      </c>
      <c r="BO29" s="92">
        <v>24755</v>
      </c>
      <c r="BP29" s="93">
        <v>37466</v>
      </c>
      <c r="BQ29" s="107">
        <f t="shared" si="106"/>
        <v>340.51030267442479</v>
      </c>
      <c r="BR29" s="107">
        <f t="shared" si="107"/>
        <v>116.76280056124506</v>
      </c>
      <c r="BS29" s="107">
        <f t="shared" si="108"/>
        <v>46.396345898015966</v>
      </c>
      <c r="BT29" s="108">
        <f t="shared" si="109"/>
        <v>1487.5885027985075</v>
      </c>
      <c r="BU29" s="107">
        <f t="shared" si="110"/>
        <v>522.59635473344861</v>
      </c>
      <c r="BV29" s="109">
        <f t="shared" si="111"/>
        <v>232.92867167667396</v>
      </c>
      <c r="BW29" s="106">
        <f t="shared" si="123"/>
        <v>4.3687033582089549</v>
      </c>
      <c r="BX29" s="106">
        <f t="shared" si="124"/>
        <v>5.5841140972088255E-2</v>
      </c>
      <c r="BY29" s="106">
        <f t="shared" si="125"/>
        <v>0.10280640835543053</v>
      </c>
      <c r="BZ29" s="100">
        <f t="shared" si="139"/>
        <v>0.43021346469622335</v>
      </c>
      <c r="CA29" s="101">
        <f t="shared" si="140"/>
        <v>-0.14857874765763279</v>
      </c>
      <c r="CB29" s="192">
        <f t="shared" si="135"/>
        <v>-1.2311908277671257E-3</v>
      </c>
      <c r="CC29" s="86"/>
      <c r="CD29" s="90"/>
      <c r="CE29" s="110"/>
      <c r="CF29" s="110"/>
    </row>
    <row r="30" spans="1:84" s="111" customFormat="1" ht="15" customHeight="1" x14ac:dyDescent="0.2">
      <c r="A30" s="67" t="s">
        <v>51</v>
      </c>
      <c r="B30" s="91">
        <v>23953.537260000001</v>
      </c>
      <c r="C30" s="92">
        <v>16884.968530000002</v>
      </c>
      <c r="D30" s="93">
        <v>26839.626</v>
      </c>
      <c r="E30" s="91">
        <v>22453.032239999997</v>
      </c>
      <c r="F30" s="92">
        <v>16063.7513</v>
      </c>
      <c r="G30" s="93">
        <v>24723.147000000001</v>
      </c>
      <c r="H30" s="94">
        <f t="shared" si="80"/>
        <v>1.0856071842310366</v>
      </c>
      <c r="I30" s="95">
        <f t="shared" si="2"/>
        <v>1.8778570440207032E-2</v>
      </c>
      <c r="J30" s="96">
        <f t="shared" si="97"/>
        <v>3.4484802250434043E-2</v>
      </c>
      <c r="K30" s="91">
        <v>14109.659310000001</v>
      </c>
      <c r="L30" s="92">
        <v>10761.879449999999</v>
      </c>
      <c r="M30" s="92">
        <v>16597.874</v>
      </c>
      <c r="N30" s="97">
        <f t="shared" si="98"/>
        <v>0.6713495656519779</v>
      </c>
      <c r="O30" s="98">
        <f t="shared" si="112"/>
        <v>4.2941822805392826E-2</v>
      </c>
      <c r="P30" s="99">
        <f t="shared" si="99"/>
        <v>1.4014788685378088E-3</v>
      </c>
      <c r="Q30" s="91">
        <v>2699.5414100000003</v>
      </c>
      <c r="R30" s="92">
        <v>1802.1</v>
      </c>
      <c r="S30" s="93">
        <v>2695.0540000000001</v>
      </c>
      <c r="T30" s="100">
        <f t="shared" si="113"/>
        <v>0.10900934254041364</v>
      </c>
      <c r="U30" s="101">
        <f t="shared" si="114"/>
        <v>-1.1221251757258854E-2</v>
      </c>
      <c r="V30" s="102">
        <f t="shared" si="115"/>
        <v>-3.1749141966786465E-3</v>
      </c>
      <c r="W30" s="91">
        <v>3997.52</v>
      </c>
      <c r="X30" s="92">
        <v>2617.9699999999998</v>
      </c>
      <c r="Y30" s="93">
        <v>4027.1759999999999</v>
      </c>
      <c r="Z30" s="100">
        <f t="shared" si="100"/>
        <v>0.16289091352326626</v>
      </c>
      <c r="AA30" s="101">
        <f t="shared" si="116"/>
        <v>-1.5148291038086154E-2</v>
      </c>
      <c r="AB30" s="102">
        <f t="shared" si="101"/>
        <v>-8.2849647482008404E-5</v>
      </c>
      <c r="AC30" s="91">
        <v>16847.037369999998</v>
      </c>
      <c r="AD30" s="92">
        <v>16558.39803</v>
      </c>
      <c r="AE30" s="92">
        <v>15368.498579999998</v>
      </c>
      <c r="AF30" s="92">
        <f t="shared" si="117"/>
        <v>-1478.5387900000005</v>
      </c>
      <c r="AG30" s="93">
        <f t="shared" si="118"/>
        <v>-1189.8994500000026</v>
      </c>
      <c r="AH30" s="91">
        <v>9704.0787500000024</v>
      </c>
      <c r="AI30" s="92">
        <v>8368.8560699999998</v>
      </c>
      <c r="AJ30" s="92">
        <v>7798.593789999999</v>
      </c>
      <c r="AK30" s="92">
        <f t="shared" si="102"/>
        <v>-1905.4849600000034</v>
      </c>
      <c r="AL30" s="93">
        <f t="shared" si="103"/>
        <v>-570.26228000000083</v>
      </c>
      <c r="AM30" s="100">
        <f t="shared" si="126"/>
        <v>0.57260479635595507</v>
      </c>
      <c r="AN30" s="101">
        <f t="shared" si="119"/>
        <v>-0.13071668752913512</v>
      </c>
      <c r="AO30" s="102">
        <f t="shared" si="120"/>
        <v>-0.40805430292398881</v>
      </c>
      <c r="AP30" s="100">
        <f t="shared" si="22"/>
        <v>0.29056268481535469</v>
      </c>
      <c r="AQ30" s="101">
        <f t="shared" si="121"/>
        <v>-0.11455822257584042</v>
      </c>
      <c r="AR30" s="102">
        <f t="shared" si="46"/>
        <v>-0.20507673880162253</v>
      </c>
      <c r="AS30" s="101">
        <f t="shared" si="104"/>
        <v>0.31543693810500739</v>
      </c>
      <c r="AT30" s="101">
        <f t="shared" si="122"/>
        <v>-0.11675763794482436</v>
      </c>
      <c r="AU30" s="101">
        <f t="shared" si="105"/>
        <v>-0.20554075345076261</v>
      </c>
      <c r="AV30" s="91">
        <v>23734</v>
      </c>
      <c r="AW30" s="92">
        <v>13168</v>
      </c>
      <c r="AX30" s="93">
        <v>20271</v>
      </c>
      <c r="AY30" s="103">
        <v>202</v>
      </c>
      <c r="AZ30" s="104">
        <v>202.48999999999998</v>
      </c>
      <c r="BA30" s="105">
        <v>202.82555555555558</v>
      </c>
      <c r="BB30" s="103">
        <v>409</v>
      </c>
      <c r="BC30" s="104">
        <v>402.82</v>
      </c>
      <c r="BD30" s="104">
        <v>401</v>
      </c>
      <c r="BE30" s="190">
        <f t="shared" si="127"/>
        <v>11.104780791375182</v>
      </c>
      <c r="BF30" s="106">
        <f t="shared" si="128"/>
        <v>-1.9502247091748739</v>
      </c>
      <c r="BG30" s="106">
        <f t="shared" si="129"/>
        <v>0.26638547967254667</v>
      </c>
      <c r="BH30" s="190">
        <f t="shared" si="130"/>
        <v>5.6167913549459687</v>
      </c>
      <c r="BI30" s="106">
        <f t="shared" si="131"/>
        <v>-0.83091307319855723</v>
      </c>
      <c r="BJ30" s="191">
        <f t="shared" si="132"/>
        <v>0.16853489631266694</v>
      </c>
      <c r="BK30" s="92">
        <v>544</v>
      </c>
      <c r="BL30" s="92">
        <v>575</v>
      </c>
      <c r="BM30" s="92">
        <v>570</v>
      </c>
      <c r="BN30" s="91">
        <v>99184</v>
      </c>
      <c r="BO30" s="92">
        <v>58072</v>
      </c>
      <c r="BP30" s="93">
        <v>89639</v>
      </c>
      <c r="BQ30" s="107">
        <f t="shared" si="106"/>
        <v>275.80792958422114</v>
      </c>
      <c r="BR30" s="107">
        <f t="shared" si="107"/>
        <v>49.43036626755719</v>
      </c>
      <c r="BS30" s="107">
        <f t="shared" si="108"/>
        <v>-0.80991206063350774</v>
      </c>
      <c r="BT30" s="108">
        <f t="shared" si="109"/>
        <v>1219.6313452715701</v>
      </c>
      <c r="BU30" s="107">
        <f t="shared" si="110"/>
        <v>273.60318988267659</v>
      </c>
      <c r="BV30" s="109">
        <f t="shared" si="111"/>
        <v>-0.27686402369113239</v>
      </c>
      <c r="BW30" s="106">
        <f t="shared" si="123"/>
        <v>4.422031473533619</v>
      </c>
      <c r="BX30" s="106">
        <f t="shared" si="124"/>
        <v>0.24304773712172079</v>
      </c>
      <c r="BY30" s="106">
        <f t="shared" si="125"/>
        <v>1.194641885561154E-2</v>
      </c>
      <c r="BZ30" s="100">
        <f t="shared" si="139"/>
        <v>0.57604909710172869</v>
      </c>
      <c r="CA30" s="101">
        <f t="shared" si="140"/>
        <v>-9.1802658985321473E-2</v>
      </c>
      <c r="CB30" s="192">
        <f t="shared" si="135"/>
        <v>1.8066872744294082E-2</v>
      </c>
      <c r="CC30" s="86"/>
      <c r="CD30" s="90"/>
      <c r="CE30" s="110"/>
      <c r="CF30" s="110"/>
    </row>
    <row r="31" spans="1:84" s="111" customFormat="1" ht="15" customHeight="1" x14ac:dyDescent="0.2">
      <c r="A31" s="67" t="s">
        <v>243</v>
      </c>
      <c r="B31" s="91">
        <v>23321.421170000001</v>
      </c>
      <c r="C31" s="92">
        <v>14813.99942</v>
      </c>
      <c r="D31" s="93">
        <v>22619.188999999998</v>
      </c>
      <c r="E31" s="91">
        <v>23333.993190000001</v>
      </c>
      <c r="F31" s="92">
        <v>15119.77729</v>
      </c>
      <c r="G31" s="93">
        <v>23475.582999999999</v>
      </c>
      <c r="H31" s="94">
        <f t="shared" si="80"/>
        <v>0.9635197984220456</v>
      </c>
      <c r="I31" s="95">
        <f t="shared" si="2"/>
        <v>-3.594141595743805E-2</v>
      </c>
      <c r="J31" s="96">
        <f t="shared" si="97"/>
        <v>-1.6256499592460449E-2</v>
      </c>
      <c r="K31" s="91">
        <v>12399.332960000002</v>
      </c>
      <c r="L31" s="92">
        <v>8571.3263699999989</v>
      </c>
      <c r="M31" s="92">
        <v>13226.659</v>
      </c>
      <c r="N31" s="97">
        <f t="shared" si="98"/>
        <v>0.56342196059625016</v>
      </c>
      <c r="O31" s="98">
        <f t="shared" si="112"/>
        <v>3.2037003935088126E-2</v>
      </c>
      <c r="P31" s="99">
        <f t="shared" si="99"/>
        <v>-3.4730541649096169E-3</v>
      </c>
      <c r="Q31" s="91">
        <v>4036.0363600000005</v>
      </c>
      <c r="R31" s="92">
        <v>2369.5700000000002</v>
      </c>
      <c r="S31" s="93">
        <v>3700.6909999999998</v>
      </c>
      <c r="T31" s="100">
        <f t="shared" si="113"/>
        <v>0.15764000408424361</v>
      </c>
      <c r="U31" s="101">
        <f t="shared" si="114"/>
        <v>-1.532809130929072E-2</v>
      </c>
      <c r="V31" s="102">
        <f t="shared" si="115"/>
        <v>9.2010308628387438E-4</v>
      </c>
      <c r="W31" s="91">
        <v>5466.56</v>
      </c>
      <c r="X31" s="92">
        <v>3320.85</v>
      </c>
      <c r="Y31" s="93">
        <v>5258.87</v>
      </c>
      <c r="Z31" s="100">
        <f t="shared" si="100"/>
        <v>0.22401445791569904</v>
      </c>
      <c r="AA31" s="101">
        <f t="shared" si="116"/>
        <v>-1.0260059758487344E-2</v>
      </c>
      <c r="AB31" s="102">
        <f t="shared" si="101"/>
        <v>4.3782862773534548E-3</v>
      </c>
      <c r="AC31" s="91">
        <v>8464.0888500000001</v>
      </c>
      <c r="AD31" s="92">
        <v>10162.776890000001</v>
      </c>
      <c r="AE31" s="92">
        <v>10357.690710000003</v>
      </c>
      <c r="AF31" s="92">
        <f t="shared" si="117"/>
        <v>1893.6018600000025</v>
      </c>
      <c r="AG31" s="93">
        <f t="shared" si="118"/>
        <v>194.91382000000158</v>
      </c>
      <c r="AH31" s="91">
        <v>2872.4056099999998</v>
      </c>
      <c r="AI31" s="92">
        <v>3784.2204100000004</v>
      </c>
      <c r="AJ31" s="92">
        <v>4087.5640200000012</v>
      </c>
      <c r="AK31" s="92">
        <f t="shared" si="102"/>
        <v>1215.1584100000014</v>
      </c>
      <c r="AL31" s="93">
        <f t="shared" si="103"/>
        <v>303.34361000000081</v>
      </c>
      <c r="AM31" s="100">
        <f t="shared" si="126"/>
        <v>0.45791609548865803</v>
      </c>
      <c r="AN31" s="101">
        <f t="shared" si="119"/>
        <v>9.4984146003179948E-2</v>
      </c>
      <c r="AO31" s="102">
        <f t="shared" si="120"/>
        <v>-0.22810910283013613</v>
      </c>
      <c r="AP31" s="100">
        <f t="shared" si="22"/>
        <v>0.18071222712715304</v>
      </c>
      <c r="AQ31" s="101">
        <f t="shared" si="121"/>
        <v>5.7546250703084209E-2</v>
      </c>
      <c r="AR31" s="102">
        <f t="shared" si="46"/>
        <v>-7.4736710240228071E-2</v>
      </c>
      <c r="AS31" s="101">
        <f t="shared" si="104"/>
        <v>0.17411980865395341</v>
      </c>
      <c r="AT31" s="101">
        <f t="shared" si="122"/>
        <v>5.1020192286918731E-2</v>
      </c>
      <c r="AU31" s="101">
        <f t="shared" si="105"/>
        <v>-7.6163005531598688E-2</v>
      </c>
      <c r="AV31" s="91">
        <v>16252</v>
      </c>
      <c r="AW31" s="92">
        <v>7688</v>
      </c>
      <c r="AX31" s="93">
        <v>11570</v>
      </c>
      <c r="AY31" s="103">
        <v>270</v>
      </c>
      <c r="AZ31" s="104">
        <v>259</v>
      </c>
      <c r="BA31" s="105">
        <v>257</v>
      </c>
      <c r="BB31" s="103">
        <v>364</v>
      </c>
      <c r="BC31" s="104">
        <v>348</v>
      </c>
      <c r="BD31" s="104">
        <v>343</v>
      </c>
      <c r="BE31" s="190">
        <f t="shared" si="127"/>
        <v>5.0021616947686987</v>
      </c>
      <c r="BF31" s="106">
        <f t="shared" si="128"/>
        <v>-1.6859041488526998</v>
      </c>
      <c r="BG31" s="106">
        <f t="shared" si="129"/>
        <v>5.4928747535751832E-2</v>
      </c>
      <c r="BH31" s="190">
        <f t="shared" si="130"/>
        <v>3.7479753806284415</v>
      </c>
      <c r="BI31" s="106">
        <f t="shared" si="131"/>
        <v>-1.2129525802995196</v>
      </c>
      <c r="BJ31" s="191">
        <f t="shared" si="132"/>
        <v>6.5983043463690549E-2</v>
      </c>
      <c r="BK31" s="92">
        <v>417</v>
      </c>
      <c r="BL31" s="92">
        <v>416</v>
      </c>
      <c r="BM31" s="92">
        <v>416</v>
      </c>
      <c r="BN31" s="91">
        <v>75996</v>
      </c>
      <c r="BO31" s="92">
        <v>36476</v>
      </c>
      <c r="BP31" s="93">
        <v>54928</v>
      </c>
      <c r="BQ31" s="107">
        <f t="shared" si="106"/>
        <v>427.38827191960382</v>
      </c>
      <c r="BR31" s="107">
        <f t="shared" si="107"/>
        <v>120.34588560979802</v>
      </c>
      <c r="BS31" s="107">
        <f t="shared" si="108"/>
        <v>12.875241707957855</v>
      </c>
      <c r="BT31" s="108">
        <f t="shared" si="109"/>
        <v>2029.004580812446</v>
      </c>
      <c r="BU31" s="107">
        <f t="shared" si="110"/>
        <v>593.24324743809188</v>
      </c>
      <c r="BV31" s="109">
        <f t="shared" si="111"/>
        <v>62.332196577274317</v>
      </c>
      <c r="BW31" s="106">
        <f t="shared" si="123"/>
        <v>4.7474503025064827</v>
      </c>
      <c r="BX31" s="106">
        <f t="shared" si="124"/>
        <v>7.1348899602225124E-2</v>
      </c>
      <c r="BY31" s="106">
        <f t="shared" si="125"/>
        <v>2.9133618196981459E-3</v>
      </c>
      <c r="BZ31" s="100">
        <f t="shared" si="139"/>
        <v>0.48365736827275291</v>
      </c>
      <c r="CA31" s="101">
        <f t="shared" si="140"/>
        <v>-0.18390528490141106</v>
      </c>
      <c r="CB31" s="192">
        <f t="shared" si="135"/>
        <v>-7.7739585814379231E-4</v>
      </c>
      <c r="CC31" s="86"/>
      <c r="CD31" s="90"/>
      <c r="CE31" s="110"/>
      <c r="CF31" s="110"/>
    </row>
    <row r="32" spans="1:84" s="111" customFormat="1" ht="15" customHeight="1" x14ac:dyDescent="0.2">
      <c r="A32" s="67" t="s">
        <v>52</v>
      </c>
      <c r="B32" s="91">
        <v>16602.055469999999</v>
      </c>
      <c r="C32" s="92">
        <v>11465.11031</v>
      </c>
      <c r="D32" s="93">
        <v>17654.207999999999</v>
      </c>
      <c r="E32" s="91">
        <v>15944.979019999999</v>
      </c>
      <c r="F32" s="92">
        <v>10682.867400000001</v>
      </c>
      <c r="G32" s="93">
        <v>16274.666999999999</v>
      </c>
      <c r="H32" s="94">
        <f t="shared" si="80"/>
        <v>1.0847661583490464</v>
      </c>
      <c r="I32" s="95">
        <f t="shared" si="2"/>
        <v>4.3557170292315872E-2</v>
      </c>
      <c r="J32" s="96">
        <f t="shared" si="97"/>
        <v>1.1542099609910705E-2</v>
      </c>
      <c r="K32" s="91">
        <v>9320.7633399999995</v>
      </c>
      <c r="L32" s="92">
        <v>6580.2498399999995</v>
      </c>
      <c r="M32" s="92">
        <v>10207.691999999999</v>
      </c>
      <c r="N32" s="97">
        <f t="shared" si="98"/>
        <v>0.62721357063711347</v>
      </c>
      <c r="O32" s="98">
        <f t="shared" si="112"/>
        <v>4.2655677628358646E-2</v>
      </c>
      <c r="P32" s="99">
        <f t="shared" si="99"/>
        <v>1.1250684118462195E-2</v>
      </c>
      <c r="Q32" s="91">
        <v>1787.2833999999998</v>
      </c>
      <c r="R32" s="92">
        <v>1257.57</v>
      </c>
      <c r="S32" s="93">
        <v>1818.18</v>
      </c>
      <c r="T32" s="100">
        <f t="shared" si="113"/>
        <v>0.11171841488369624</v>
      </c>
      <c r="U32" s="101">
        <f t="shared" si="114"/>
        <v>-3.7225627731228561E-4</v>
      </c>
      <c r="V32" s="102">
        <f t="shared" si="115"/>
        <v>-5.999979711372852E-3</v>
      </c>
      <c r="W32" s="91">
        <v>4139.6099999999997</v>
      </c>
      <c r="X32" s="92">
        <v>2388.83</v>
      </c>
      <c r="Y32" s="93">
        <v>3568.3989999999999</v>
      </c>
      <c r="Z32" s="100">
        <f t="shared" si="100"/>
        <v>0.21926095323486497</v>
      </c>
      <c r="AA32" s="101">
        <f t="shared" si="116"/>
        <v>-4.0357450452441962E-2</v>
      </c>
      <c r="AB32" s="102">
        <f t="shared" si="101"/>
        <v>-4.3522313676135349E-3</v>
      </c>
      <c r="AC32" s="91">
        <v>4283.0581899999997</v>
      </c>
      <c r="AD32" s="92">
        <v>4594.8831900000005</v>
      </c>
      <c r="AE32" s="92">
        <v>4444.8687499999996</v>
      </c>
      <c r="AF32" s="92">
        <f t="shared" si="117"/>
        <v>161.8105599999999</v>
      </c>
      <c r="AG32" s="93">
        <f t="shared" si="118"/>
        <v>-150.01444000000083</v>
      </c>
      <c r="AH32" s="91">
        <v>696.23476000000005</v>
      </c>
      <c r="AI32" s="92">
        <v>1105.43463</v>
      </c>
      <c r="AJ32" s="92">
        <v>769.65823000000012</v>
      </c>
      <c r="AK32" s="92">
        <f t="shared" si="102"/>
        <v>73.423470000000066</v>
      </c>
      <c r="AL32" s="93">
        <f t="shared" si="103"/>
        <v>-335.77639999999985</v>
      </c>
      <c r="AM32" s="100">
        <f t="shared" si="126"/>
        <v>0.25177389719210286</v>
      </c>
      <c r="AN32" s="101">
        <f t="shared" si="119"/>
        <v>-6.2097119904774845E-3</v>
      </c>
      <c r="AO32" s="102">
        <f t="shared" si="120"/>
        <v>-0.14899705622753334</v>
      </c>
      <c r="AP32" s="100">
        <f t="shared" si="22"/>
        <v>4.3596304631734271E-2</v>
      </c>
      <c r="AQ32" s="101">
        <f t="shared" si="121"/>
        <v>1.6596443634861666E-3</v>
      </c>
      <c r="AR32" s="102">
        <f t="shared" si="46"/>
        <v>-5.2820964815366224E-2</v>
      </c>
      <c r="AS32" s="101">
        <f t="shared" si="104"/>
        <v>4.7291795893581116E-2</v>
      </c>
      <c r="AT32" s="101">
        <f t="shared" si="122"/>
        <v>3.6269682931996047E-3</v>
      </c>
      <c r="AU32" s="101">
        <f t="shared" si="105"/>
        <v>-5.6185537354980962E-2</v>
      </c>
      <c r="AV32" s="91">
        <v>15661</v>
      </c>
      <c r="AW32" s="92">
        <v>8895</v>
      </c>
      <c r="AX32" s="93">
        <v>13276</v>
      </c>
      <c r="AY32" s="103">
        <v>149</v>
      </c>
      <c r="AZ32" s="104">
        <v>144.62</v>
      </c>
      <c r="BA32" s="105">
        <v>142.73000000000002</v>
      </c>
      <c r="BB32" s="103">
        <v>306</v>
      </c>
      <c r="BC32" s="104">
        <v>296.65999999999991</v>
      </c>
      <c r="BD32" s="104">
        <v>295</v>
      </c>
      <c r="BE32" s="190">
        <f t="shared" si="127"/>
        <v>10.334975906334414</v>
      </c>
      <c r="BF32" s="106">
        <f t="shared" si="128"/>
        <v>-1.3436221548139837</v>
      </c>
      <c r="BG32" s="106">
        <f t="shared" si="129"/>
        <v>8.39732787586982E-2</v>
      </c>
      <c r="BH32" s="190">
        <f t="shared" si="130"/>
        <v>5.0003766478342753</v>
      </c>
      <c r="BI32" s="106">
        <f t="shared" si="131"/>
        <v>-0.68626097017589149</v>
      </c>
      <c r="BJ32" s="191">
        <f t="shared" si="132"/>
        <v>3.0733376475282626E-3</v>
      </c>
      <c r="BK32" s="92">
        <v>370</v>
      </c>
      <c r="BL32" s="92">
        <v>370</v>
      </c>
      <c r="BM32" s="92">
        <v>370</v>
      </c>
      <c r="BN32" s="91">
        <v>74814</v>
      </c>
      <c r="BO32" s="92">
        <v>42456</v>
      </c>
      <c r="BP32" s="93">
        <v>62755</v>
      </c>
      <c r="BQ32" s="107">
        <f t="shared" si="106"/>
        <v>259.33657875866464</v>
      </c>
      <c r="BR32" s="107">
        <f t="shared" si="107"/>
        <v>46.208300361573208</v>
      </c>
      <c r="BS32" s="107">
        <f t="shared" si="108"/>
        <v>7.7144900079580339</v>
      </c>
      <c r="BT32" s="108">
        <f t="shared" si="109"/>
        <v>1225.8712714673095</v>
      </c>
      <c r="BU32" s="107">
        <f t="shared" si="110"/>
        <v>207.73839234081697</v>
      </c>
      <c r="BV32" s="109">
        <f t="shared" si="111"/>
        <v>24.874374334088543</v>
      </c>
      <c r="BW32" s="106">
        <f>BP32/AX32</f>
        <v>4.7269508888219347</v>
      </c>
      <c r="BX32" s="106">
        <f>BW32-BN32/AV32</f>
        <v>-5.0138696772854985E-2</v>
      </c>
      <c r="BY32" s="106">
        <f t="shared" si="125"/>
        <v>-4.6067660925114495E-2</v>
      </c>
      <c r="BZ32" s="100">
        <f t="shared" si="139"/>
        <v>0.62127512127512119</v>
      </c>
      <c r="CA32" s="101">
        <f t="shared" si="140"/>
        <v>-0.11938421938421939</v>
      </c>
      <c r="CB32" s="192">
        <f t="shared" si="135"/>
        <v>-1.2680381188668544E-2</v>
      </c>
      <c r="CC32" s="86"/>
      <c r="CD32" s="90"/>
      <c r="CE32" s="110"/>
      <c r="CF32" s="110"/>
    </row>
    <row r="33" spans="1:84" s="111" customFormat="1" ht="15" customHeight="1" x14ac:dyDescent="0.2">
      <c r="A33" s="67" t="s">
        <v>53</v>
      </c>
      <c r="B33" s="91">
        <v>8167.4500399999997</v>
      </c>
      <c r="C33" s="92">
        <v>5740.0643899999995</v>
      </c>
      <c r="D33" s="93">
        <v>8586.3209999999999</v>
      </c>
      <c r="E33" s="91">
        <v>7563.2835100000002</v>
      </c>
      <c r="F33" s="92">
        <v>5680.3377300000002</v>
      </c>
      <c r="G33" s="93">
        <v>8533.2139999999999</v>
      </c>
      <c r="H33" s="94">
        <f t="shared" si="80"/>
        <v>1.0062235635951471</v>
      </c>
      <c r="I33" s="95">
        <f t="shared" si="2"/>
        <v>-7.365794940131587E-2</v>
      </c>
      <c r="J33" s="96">
        <f t="shared" si="97"/>
        <v>-4.2910682522798727E-3</v>
      </c>
      <c r="K33" s="91">
        <v>4472.9480199999998</v>
      </c>
      <c r="L33" s="92">
        <v>3623.6957299999999</v>
      </c>
      <c r="M33" s="92">
        <v>5493.09</v>
      </c>
      <c r="N33" s="97">
        <f t="shared" si="98"/>
        <v>0.64373048654352283</v>
      </c>
      <c r="O33" s="98">
        <f t="shared" si="112"/>
        <v>5.2327557632293908E-2</v>
      </c>
      <c r="P33" s="99">
        <f t="shared" si="99"/>
        <v>5.7938175912702894E-3</v>
      </c>
      <c r="Q33" s="91">
        <v>830.24980999999991</v>
      </c>
      <c r="R33" s="92">
        <v>603.4</v>
      </c>
      <c r="S33" s="93">
        <v>947.54399999999998</v>
      </c>
      <c r="T33" s="100">
        <f t="shared" si="113"/>
        <v>0.11104186535108576</v>
      </c>
      <c r="U33" s="101">
        <f t="shared" si="114"/>
        <v>1.2681395741447471E-3</v>
      </c>
      <c r="V33" s="102">
        <f t="shared" si="115"/>
        <v>4.8157871351343362E-3</v>
      </c>
      <c r="W33" s="91">
        <v>1491.51</v>
      </c>
      <c r="X33" s="92">
        <v>857.25</v>
      </c>
      <c r="Y33" s="93">
        <v>1241.3389999999999</v>
      </c>
      <c r="Z33" s="100">
        <f t="shared" si="100"/>
        <v>0.14547144838978607</v>
      </c>
      <c r="AA33" s="101">
        <f t="shared" si="116"/>
        <v>-5.1732583169781882E-2</v>
      </c>
      <c r="AB33" s="102">
        <f t="shared" si="101"/>
        <v>-5.4438740341853642E-3</v>
      </c>
      <c r="AC33" s="91">
        <v>5236.4428799999996</v>
      </c>
      <c r="AD33" s="92">
        <v>5140.7046600000003</v>
      </c>
      <c r="AE33" s="92">
        <v>5331.4425499999998</v>
      </c>
      <c r="AF33" s="92">
        <f t="shared" si="117"/>
        <v>94.999670000000151</v>
      </c>
      <c r="AG33" s="93">
        <f t="shared" si="118"/>
        <v>190.73788999999942</v>
      </c>
      <c r="AH33" s="91">
        <v>0</v>
      </c>
      <c r="AI33" s="92">
        <v>0</v>
      </c>
      <c r="AJ33" s="92">
        <v>0</v>
      </c>
      <c r="AK33" s="92">
        <f t="shared" si="102"/>
        <v>0</v>
      </c>
      <c r="AL33" s="93">
        <f t="shared" si="103"/>
        <v>0</v>
      </c>
      <c r="AM33" s="100">
        <f t="shared" si="126"/>
        <v>0.62092280849970549</v>
      </c>
      <c r="AN33" s="101">
        <f t="shared" si="119"/>
        <v>-2.0212779028173644E-2</v>
      </c>
      <c r="AO33" s="102">
        <f t="shared" si="120"/>
        <v>-0.27466029139649628</v>
      </c>
      <c r="AP33" s="100">
        <f>IF(D33=0,"0",(AJ33/D33))</f>
        <v>0</v>
      </c>
      <c r="AQ33" s="101">
        <f t="shared" si="121"/>
        <v>0</v>
      </c>
      <c r="AR33" s="102">
        <f t="shared" si="46"/>
        <v>0</v>
      </c>
      <c r="AS33" s="101">
        <f t="shared" si="104"/>
        <v>0</v>
      </c>
      <c r="AT33" s="101">
        <f t="shared" si="122"/>
        <v>0</v>
      </c>
      <c r="AU33" s="101">
        <f t="shared" si="105"/>
        <v>0</v>
      </c>
      <c r="AV33" s="91">
        <v>10133</v>
      </c>
      <c r="AW33" s="92">
        <v>3865</v>
      </c>
      <c r="AX33" s="93">
        <v>5715</v>
      </c>
      <c r="AY33" s="103">
        <v>87</v>
      </c>
      <c r="AZ33" s="104">
        <v>81.5</v>
      </c>
      <c r="BA33" s="105">
        <v>81.25</v>
      </c>
      <c r="BB33" s="103">
        <v>194</v>
      </c>
      <c r="BC33" s="104">
        <v>175.75</v>
      </c>
      <c r="BD33" s="104">
        <v>172</v>
      </c>
      <c r="BE33" s="190">
        <f t="shared" si="127"/>
        <v>7.815384615384616</v>
      </c>
      <c r="BF33" s="106">
        <f t="shared" si="128"/>
        <v>-5.125866981039394</v>
      </c>
      <c r="BG33" s="106">
        <f t="shared" si="129"/>
        <v>-8.8500865187981503E-2</v>
      </c>
      <c r="BH33" s="190">
        <f t="shared" si="130"/>
        <v>3.691860465116279</v>
      </c>
      <c r="BI33" s="106">
        <f t="shared" si="131"/>
        <v>-2.1116905085377873</v>
      </c>
      <c r="BJ33" s="191">
        <f t="shared" si="132"/>
        <v>2.6616273556297809E-2</v>
      </c>
      <c r="BK33" s="92">
        <v>270</v>
      </c>
      <c r="BL33" s="92">
        <v>270</v>
      </c>
      <c r="BM33" s="92">
        <v>265</v>
      </c>
      <c r="BN33" s="91">
        <v>41266</v>
      </c>
      <c r="BO33" s="92">
        <v>17840</v>
      </c>
      <c r="BP33" s="93">
        <v>26040</v>
      </c>
      <c r="BQ33" s="107">
        <f t="shared" si="106"/>
        <v>327.69639016897082</v>
      </c>
      <c r="BR33" s="107">
        <f t="shared" si="107"/>
        <v>144.41515355771702</v>
      </c>
      <c r="BS33" s="107">
        <f t="shared" si="108"/>
        <v>9.291808890943912</v>
      </c>
      <c r="BT33" s="108">
        <f t="shared" si="109"/>
        <v>1493.1258092738408</v>
      </c>
      <c r="BU33" s="107">
        <f t="shared" si="110"/>
        <v>746.72459443124728</v>
      </c>
      <c r="BV33" s="109">
        <f t="shared" si="111"/>
        <v>23.439462572676348</v>
      </c>
      <c r="BW33" s="106">
        <f t="shared" si="123"/>
        <v>4.5564304461942253</v>
      </c>
      <c r="BX33" s="106">
        <f t="shared" si="124"/>
        <v>0.48399385288523522</v>
      </c>
      <c r="BY33" s="106">
        <f t="shared" si="125"/>
        <v>-5.9352218747560137E-2</v>
      </c>
      <c r="BZ33" s="100">
        <f t="shared" si="139"/>
        <v>0.35994194484760522</v>
      </c>
      <c r="CA33" s="101">
        <f t="shared" si="140"/>
        <v>-0.19990068166168795</v>
      </c>
      <c r="CB33" s="192">
        <f t="shared" si="135"/>
        <v>-5.108188158328919E-3</v>
      </c>
      <c r="CC33" s="86"/>
      <c r="CD33" s="90"/>
      <c r="CE33" s="110"/>
      <c r="CF33" s="110"/>
    </row>
    <row r="34" spans="1:84" s="111" customFormat="1" ht="15" customHeight="1" x14ac:dyDescent="0.2">
      <c r="A34" s="67" t="s">
        <v>54</v>
      </c>
      <c r="B34" s="91">
        <v>8314.6190000000006</v>
      </c>
      <c r="C34" s="92">
        <v>7210.6589999999997</v>
      </c>
      <c r="D34" s="93">
        <v>11338.925999999999</v>
      </c>
      <c r="E34" s="91">
        <v>8866.5409999999993</v>
      </c>
      <c r="F34" s="92">
        <v>8088.7619999999997</v>
      </c>
      <c r="G34" s="93">
        <v>12572.804</v>
      </c>
      <c r="H34" s="94">
        <f t="shared" si="80"/>
        <v>0.90186135089674502</v>
      </c>
      <c r="I34" s="95">
        <f t="shared" si="2"/>
        <v>-3.5890924765207166E-2</v>
      </c>
      <c r="J34" s="96">
        <f t="shared" si="97"/>
        <v>1.0419743392407477E-2</v>
      </c>
      <c r="K34" s="91">
        <v>5730.2809999999999</v>
      </c>
      <c r="L34" s="92">
        <v>5050.1400000000003</v>
      </c>
      <c r="M34" s="92">
        <v>7913.9459999999999</v>
      </c>
      <c r="N34" s="97">
        <f t="shared" si="98"/>
        <v>0.62944956431357713</v>
      </c>
      <c r="O34" s="98">
        <f t="shared" si="112"/>
        <v>-1.6831888622804714E-2</v>
      </c>
      <c r="P34" s="99">
        <f t="shared" si="99"/>
        <v>5.1092758986132081E-3</v>
      </c>
      <c r="Q34" s="91">
        <v>987.19200000000001</v>
      </c>
      <c r="R34" s="92">
        <v>1137.1099999999999</v>
      </c>
      <c r="S34" s="93">
        <v>1688.616</v>
      </c>
      <c r="T34" s="100">
        <f t="shared" si="113"/>
        <v>0.13430703286235909</v>
      </c>
      <c r="U34" s="101">
        <f t="shared" si="114"/>
        <v>2.2968011252917475E-2</v>
      </c>
      <c r="V34" s="102">
        <f t="shared" si="115"/>
        <v>-6.2719580882956427E-3</v>
      </c>
      <c r="W34" s="91">
        <v>1206.94</v>
      </c>
      <c r="X34" s="92">
        <v>1004.6130000000001</v>
      </c>
      <c r="Y34" s="93">
        <v>1634.89</v>
      </c>
      <c r="Z34" s="100">
        <f t="shared" si="100"/>
        <v>0.13003384129745441</v>
      </c>
      <c r="AA34" s="101">
        <f t="shared" si="116"/>
        <v>-6.0891405959355993E-3</v>
      </c>
      <c r="AB34" s="102">
        <f t="shared" si="101"/>
        <v>5.8352309291433979E-3</v>
      </c>
      <c r="AC34" s="91">
        <v>14821.477999999999</v>
      </c>
      <c r="AD34" s="92">
        <v>16152.295</v>
      </c>
      <c r="AE34" s="92">
        <v>16109.733120000001</v>
      </c>
      <c r="AF34" s="92">
        <f>AE34-AC34</f>
        <v>1288.2551200000016</v>
      </c>
      <c r="AG34" s="93">
        <f t="shared" si="118"/>
        <v>-42.561879999999292</v>
      </c>
      <c r="AH34" s="91">
        <v>7175.616</v>
      </c>
      <c r="AI34" s="92">
        <v>5757.393</v>
      </c>
      <c r="AJ34" s="92">
        <v>5511.8270000000002</v>
      </c>
      <c r="AK34" s="92">
        <f t="shared" si="102"/>
        <v>-1663.7889999999998</v>
      </c>
      <c r="AL34" s="93">
        <f t="shared" si="103"/>
        <v>-245.5659999999998</v>
      </c>
      <c r="AM34" s="100">
        <f t="shared" si="126"/>
        <v>1.4207459436634475</v>
      </c>
      <c r="AN34" s="101">
        <f t="shared" si="119"/>
        <v>-0.36183459309957167</v>
      </c>
      <c r="AO34" s="102">
        <f t="shared" si="120"/>
        <v>-0.81931214256695117</v>
      </c>
      <c r="AP34" s="100">
        <f t="shared" ref="AP34" si="141">IF(D34=0,"0",(AJ34/D34))</f>
        <v>0.48609780150254095</v>
      </c>
      <c r="AQ34" s="101">
        <f t="shared" si="121"/>
        <v>-0.37691420181354601</v>
      </c>
      <c r="AR34" s="102">
        <f t="shared" si="46"/>
        <v>-0.31235806778763081</v>
      </c>
      <c r="AS34" s="101">
        <f t="shared" si="104"/>
        <v>0.43839281993101936</v>
      </c>
      <c r="AT34" s="101">
        <f t="shared" si="122"/>
        <v>-0.37089865010222139</v>
      </c>
      <c r="AU34" s="101">
        <f t="shared" si="105"/>
        <v>-0.27338396371028445</v>
      </c>
      <c r="AV34" s="91">
        <v>10557</v>
      </c>
      <c r="AW34" s="92">
        <v>7505</v>
      </c>
      <c r="AX34" s="93">
        <v>12164</v>
      </c>
      <c r="AY34" s="103">
        <v>108</v>
      </c>
      <c r="AZ34" s="104">
        <v>116.5</v>
      </c>
      <c r="BA34" s="105">
        <v>119</v>
      </c>
      <c r="BB34" s="103">
        <v>252</v>
      </c>
      <c r="BC34" s="104">
        <v>257</v>
      </c>
      <c r="BD34" s="104">
        <v>266</v>
      </c>
      <c r="BE34" s="190">
        <f t="shared" si="127"/>
        <v>11.357609710550888</v>
      </c>
      <c r="BF34" s="106">
        <f t="shared" si="128"/>
        <v>0.49649859943977681</v>
      </c>
      <c r="BG34" s="106">
        <f t="shared" si="129"/>
        <v>0.62084290082270499</v>
      </c>
      <c r="BH34" s="190">
        <f t="shared" si="130"/>
        <v>5.0810359231411866</v>
      </c>
      <c r="BI34" s="106">
        <f t="shared" si="131"/>
        <v>0.42627401837928147</v>
      </c>
      <c r="BJ34" s="191">
        <f t="shared" si="132"/>
        <v>0.21398015141615456</v>
      </c>
      <c r="BK34" s="92">
        <v>300</v>
      </c>
      <c r="BL34" s="92">
        <v>303</v>
      </c>
      <c r="BM34" s="92">
        <v>304</v>
      </c>
      <c r="BN34" s="91">
        <v>50322</v>
      </c>
      <c r="BO34" s="92">
        <v>31961</v>
      </c>
      <c r="BP34" s="93">
        <v>48581</v>
      </c>
      <c r="BQ34" s="107">
        <f t="shared" si="106"/>
        <v>258.80084806817479</v>
      </c>
      <c r="BR34" s="107">
        <f t="shared" si="107"/>
        <v>82.604731061696498</v>
      </c>
      <c r="BS34" s="107">
        <f t="shared" si="108"/>
        <v>5.7185915680652784</v>
      </c>
      <c r="BT34" s="108">
        <f t="shared" si="109"/>
        <v>1033.6076948372247</v>
      </c>
      <c r="BU34" s="107">
        <f t="shared" si="110"/>
        <v>193.73453011239758</v>
      </c>
      <c r="BV34" s="109">
        <f t="shared" si="111"/>
        <v>-44.175383110809889</v>
      </c>
      <c r="BW34" s="106">
        <f t="shared" si="123"/>
        <v>3.9938342650443932</v>
      </c>
      <c r="BX34" s="106">
        <f t="shared" si="124"/>
        <v>-0.77286081878624024</v>
      </c>
      <c r="BY34" s="106">
        <f t="shared" si="125"/>
        <v>-0.26479331656786531</v>
      </c>
      <c r="BZ34" s="100">
        <f t="shared" si="139"/>
        <v>0.58536967418546371</v>
      </c>
      <c r="CA34" s="101">
        <f t="shared" si="140"/>
        <v>-2.9062560246770786E-2</v>
      </c>
      <c r="CB34" s="192">
        <f t="shared" si="135"/>
        <v>2.597032280389211E-3</v>
      </c>
      <c r="CC34" s="86"/>
      <c r="CD34" s="90"/>
      <c r="CE34" s="110"/>
      <c r="CF34" s="110"/>
    </row>
    <row r="35" spans="1:84" s="111" customFormat="1" ht="15" customHeight="1" x14ac:dyDescent="0.2">
      <c r="A35" s="67" t="s">
        <v>55</v>
      </c>
      <c r="B35" s="91">
        <v>13727.596</v>
      </c>
      <c r="C35" s="92">
        <v>9702.4979999999996</v>
      </c>
      <c r="D35" s="93">
        <v>14912.234</v>
      </c>
      <c r="E35" s="91">
        <v>14114.839</v>
      </c>
      <c r="F35" s="92">
        <v>10165.791999999999</v>
      </c>
      <c r="G35" s="93">
        <v>15609.454</v>
      </c>
      <c r="H35" s="94">
        <f t="shared" si="80"/>
        <v>0.95533347931324186</v>
      </c>
      <c r="I35" s="95">
        <f t="shared" si="2"/>
        <v>-1.7231351217237401E-2</v>
      </c>
      <c r="J35" s="96">
        <f t="shared" si="97"/>
        <v>9.0730179554332491E-4</v>
      </c>
      <c r="K35" s="91">
        <v>7298.0320000000002</v>
      </c>
      <c r="L35" s="92">
        <v>5441.8540000000003</v>
      </c>
      <c r="M35" s="92">
        <v>8578.77</v>
      </c>
      <c r="N35" s="97">
        <f t="shared" si="98"/>
        <v>0.54958808937199222</v>
      </c>
      <c r="O35" s="98">
        <f t="shared" si="112"/>
        <v>3.2541313280532669E-2</v>
      </c>
      <c r="P35" s="99">
        <f t="shared" si="99"/>
        <v>1.4277707259117922E-2</v>
      </c>
      <c r="Q35" s="91">
        <v>1264.8620000000001</v>
      </c>
      <c r="R35" s="92">
        <v>897.47</v>
      </c>
      <c r="S35" s="93">
        <v>1274.5219999999999</v>
      </c>
      <c r="T35" s="100">
        <f t="shared" si="113"/>
        <v>8.1650645820154882E-2</v>
      </c>
      <c r="U35" s="101">
        <f t="shared" si="114"/>
        <v>-7.9615700896404767E-3</v>
      </c>
      <c r="V35" s="102">
        <f t="shared" si="115"/>
        <v>-6.6326871459337494E-3</v>
      </c>
      <c r="W35" s="91">
        <v>4499.95</v>
      </c>
      <c r="X35" s="92">
        <v>3215.04</v>
      </c>
      <c r="Y35" s="93">
        <v>4882.7430000000004</v>
      </c>
      <c r="Z35" s="100">
        <f t="shared" si="100"/>
        <v>0.31280677722616052</v>
      </c>
      <c r="AA35" s="101">
        <f t="shared" si="116"/>
        <v>-6.0030937188782496E-3</v>
      </c>
      <c r="AB35" s="102">
        <f t="shared" si="101"/>
        <v>-3.4538741820130947E-3</v>
      </c>
      <c r="AC35" s="91">
        <v>2698.1579999999999</v>
      </c>
      <c r="AD35" s="92">
        <v>2912.067</v>
      </c>
      <c r="AE35" s="92">
        <v>3153.5592000000001</v>
      </c>
      <c r="AF35" s="92">
        <f t="shared" si="117"/>
        <v>455.40120000000024</v>
      </c>
      <c r="AG35" s="93">
        <f t="shared" si="118"/>
        <v>241.49220000000014</v>
      </c>
      <c r="AH35" s="91">
        <v>34.953000000000003</v>
      </c>
      <c r="AI35" s="92">
        <v>91.753</v>
      </c>
      <c r="AJ35" s="92">
        <v>89.352000000000004</v>
      </c>
      <c r="AK35" s="92">
        <f t="shared" si="102"/>
        <v>54.399000000000001</v>
      </c>
      <c r="AL35" s="93">
        <f t="shared" si="103"/>
        <v>-2.4009999999999962</v>
      </c>
      <c r="AM35" s="100">
        <f t="shared" si="126"/>
        <v>0.21147463217114218</v>
      </c>
      <c r="AN35" s="101">
        <f t="shared" si="119"/>
        <v>1.4924704565463798E-2</v>
      </c>
      <c r="AO35" s="102">
        <f t="shared" si="120"/>
        <v>-8.866116790838377E-2</v>
      </c>
      <c r="AP35" s="100">
        <f t="shared" si="22"/>
        <v>5.9918587650918034E-3</v>
      </c>
      <c r="AQ35" s="101">
        <f t="shared" si="121"/>
        <v>3.4456736937945416E-3</v>
      </c>
      <c r="AR35" s="102">
        <f t="shared" si="46"/>
        <v>-3.4647780721433086E-3</v>
      </c>
      <c r="AS35" s="101">
        <f t="shared" si="104"/>
        <v>5.7242232816086969E-3</v>
      </c>
      <c r="AT35" s="101">
        <f t="shared" si="122"/>
        <v>3.2478932292432394E-3</v>
      </c>
      <c r="AU35" s="101">
        <f t="shared" si="105"/>
        <v>-3.301438467126671E-3</v>
      </c>
      <c r="AV35" s="91">
        <v>12245</v>
      </c>
      <c r="AW35" s="92">
        <v>6755</v>
      </c>
      <c r="AX35" s="93">
        <v>10177</v>
      </c>
      <c r="AY35" s="103">
        <v>120</v>
      </c>
      <c r="AZ35" s="104">
        <v>110.78000000000002</v>
      </c>
      <c r="BA35" s="105">
        <v>110.29</v>
      </c>
      <c r="BB35" s="103">
        <v>233</v>
      </c>
      <c r="BC35" s="104">
        <v>226.2</v>
      </c>
      <c r="BD35" s="104">
        <v>225</v>
      </c>
      <c r="BE35" s="190">
        <f t="shared" si="127"/>
        <v>10.252767955188846</v>
      </c>
      <c r="BF35" s="106">
        <f t="shared" si="128"/>
        <v>-1.0851950077741179</v>
      </c>
      <c r="BG35" s="106">
        <f t="shared" si="129"/>
        <v>8.9982855592047883E-2</v>
      </c>
      <c r="BH35" s="190">
        <f t="shared" si="130"/>
        <v>5.0256790123456794</v>
      </c>
      <c r="BI35" s="106">
        <f t="shared" si="131"/>
        <v>-0.81361521750649057</v>
      </c>
      <c r="BJ35" s="191">
        <f t="shared" si="132"/>
        <v>4.8520155876477844E-2</v>
      </c>
      <c r="BK35" s="92">
        <v>303</v>
      </c>
      <c r="BL35" s="92">
        <v>303</v>
      </c>
      <c r="BM35" s="92">
        <v>303</v>
      </c>
      <c r="BN35" s="91">
        <v>51226</v>
      </c>
      <c r="BO35" s="92">
        <v>28985</v>
      </c>
      <c r="BP35" s="93">
        <v>43034</v>
      </c>
      <c r="BQ35" s="107">
        <f t="shared" si="106"/>
        <v>362.7237533113352</v>
      </c>
      <c r="BR35" s="107">
        <f t="shared" si="107"/>
        <v>87.18322701609452</v>
      </c>
      <c r="BS35" s="107">
        <f t="shared" si="108"/>
        <v>11.997791607005354</v>
      </c>
      <c r="BT35" s="108">
        <f t="shared" si="109"/>
        <v>1533.7971897415741</v>
      </c>
      <c r="BU35" s="107">
        <f t="shared" si="110"/>
        <v>381.09494392695592</v>
      </c>
      <c r="BV35" s="109">
        <f t="shared" si="111"/>
        <v>28.868692332247747</v>
      </c>
      <c r="BW35" s="106">
        <f t="shared" si="123"/>
        <v>4.2285545838655789</v>
      </c>
      <c r="BX35" s="106">
        <f t="shared" si="124"/>
        <v>4.5132779047285965E-2</v>
      </c>
      <c r="BY35" s="106">
        <f t="shared" si="125"/>
        <v>-6.2341048998965753E-2</v>
      </c>
      <c r="BZ35" s="100">
        <f t="shared" si="139"/>
        <v>0.52024323311452025</v>
      </c>
      <c r="CA35" s="101">
        <f t="shared" si="140"/>
        <v>-9.9034079232099059E-2</v>
      </c>
      <c r="CB35" s="192">
        <f t="shared" si="135"/>
        <v>-8.2654188556491315E-3</v>
      </c>
      <c r="CC35" s="86"/>
      <c r="CD35" s="90"/>
      <c r="CE35" s="110"/>
      <c r="CF35" s="110"/>
    </row>
    <row r="36" spans="1:84" s="111" customFormat="1" ht="15" customHeight="1" x14ac:dyDescent="0.2">
      <c r="A36" s="67" t="s">
        <v>56</v>
      </c>
      <c r="B36" s="91">
        <v>14797.37</v>
      </c>
      <c r="C36" s="92">
        <v>9977.6479999999992</v>
      </c>
      <c r="D36" s="93">
        <v>15533.209000000001</v>
      </c>
      <c r="E36" s="91">
        <v>14550.656000000001</v>
      </c>
      <c r="F36" s="92">
        <v>9950.6919999999991</v>
      </c>
      <c r="G36" s="93">
        <v>15498.794</v>
      </c>
      <c r="H36" s="94">
        <f t="shared" si="80"/>
        <v>1.0022204953495091</v>
      </c>
      <c r="I36" s="95">
        <f t="shared" si="2"/>
        <v>-1.4735028855035415E-2</v>
      </c>
      <c r="J36" s="96">
        <f t="shared" si="97"/>
        <v>-4.8846197727780982E-4</v>
      </c>
      <c r="K36" s="91">
        <v>7693.7969999999996</v>
      </c>
      <c r="L36" s="92">
        <v>5772.1440000000002</v>
      </c>
      <c r="M36" s="92">
        <v>9336.2180000000008</v>
      </c>
      <c r="N36" s="97">
        <f t="shared" si="98"/>
        <v>0.60238351448506255</v>
      </c>
      <c r="O36" s="98">
        <f t="shared" si="112"/>
        <v>7.3624055117732401E-2</v>
      </c>
      <c r="P36" s="99">
        <f t="shared" si="99"/>
        <v>2.2308882489619375E-2</v>
      </c>
      <c r="Q36" s="91">
        <v>2484.04</v>
      </c>
      <c r="R36" s="92">
        <v>1599.81</v>
      </c>
      <c r="S36" s="93">
        <v>2242.98</v>
      </c>
      <c r="T36" s="100">
        <f t="shared" si="113"/>
        <v>0.14471964721900299</v>
      </c>
      <c r="U36" s="101">
        <f t="shared" si="114"/>
        <v>-2.5997054488466398E-2</v>
      </c>
      <c r="V36" s="102">
        <f t="shared" si="115"/>
        <v>-1.6054095953833641E-2</v>
      </c>
      <c r="W36" s="91">
        <v>3847.39</v>
      </c>
      <c r="X36" s="92">
        <v>2174.88</v>
      </c>
      <c r="Y36" s="93">
        <v>3353.3429999999998</v>
      </c>
      <c r="Z36" s="100">
        <f t="shared" si="100"/>
        <v>0.2163615440014236</v>
      </c>
      <c r="AA36" s="101">
        <f t="shared" si="116"/>
        <v>-4.8051964228033539E-2</v>
      </c>
      <c r="AB36" s="102">
        <f t="shared" si="101"/>
        <v>-2.2041597707362082E-3</v>
      </c>
      <c r="AC36" s="91">
        <v>2103.1970000000001</v>
      </c>
      <c r="AD36" s="92">
        <v>1891.5978400000001</v>
      </c>
      <c r="AE36" s="92">
        <v>2157.915</v>
      </c>
      <c r="AF36" s="92">
        <f t="shared" si="117"/>
        <v>54.717999999999847</v>
      </c>
      <c r="AG36" s="93">
        <f t="shared" si="118"/>
        <v>266.31715999999983</v>
      </c>
      <c r="AH36" s="91">
        <v>0</v>
      </c>
      <c r="AI36" s="92">
        <v>0</v>
      </c>
      <c r="AJ36" s="92">
        <v>0</v>
      </c>
      <c r="AK36" s="92">
        <f t="shared" si="102"/>
        <v>0</v>
      </c>
      <c r="AL36" s="93">
        <f t="shared" si="103"/>
        <v>0</v>
      </c>
      <c r="AM36" s="100">
        <f t="shared" si="126"/>
        <v>0.13892267850126783</v>
      </c>
      <c r="AN36" s="101">
        <f t="shared" si="119"/>
        <v>-3.2104843513201808E-3</v>
      </c>
      <c r="AO36" s="102">
        <f t="shared" si="120"/>
        <v>-5.0660862629868519E-2</v>
      </c>
      <c r="AP36" s="100">
        <f t="shared" si="22"/>
        <v>0</v>
      </c>
      <c r="AQ36" s="101">
        <f t="shared" si="121"/>
        <v>0</v>
      </c>
      <c r="AR36" s="102">
        <f t="shared" si="46"/>
        <v>0</v>
      </c>
      <c r="AS36" s="101">
        <f t="shared" si="104"/>
        <v>0</v>
      </c>
      <c r="AT36" s="101">
        <f t="shared" si="122"/>
        <v>0</v>
      </c>
      <c r="AU36" s="101">
        <f t="shared" si="105"/>
        <v>0</v>
      </c>
      <c r="AV36" s="91">
        <v>13137</v>
      </c>
      <c r="AW36" s="92">
        <v>7632</v>
      </c>
      <c r="AX36" s="93">
        <v>10718</v>
      </c>
      <c r="AY36" s="103">
        <v>120</v>
      </c>
      <c r="AZ36" s="104">
        <v>121</v>
      </c>
      <c r="BA36" s="105">
        <v>116</v>
      </c>
      <c r="BB36" s="103">
        <v>197</v>
      </c>
      <c r="BC36" s="104">
        <v>190</v>
      </c>
      <c r="BD36" s="104">
        <v>180</v>
      </c>
      <c r="BE36" s="190">
        <f t="shared" si="127"/>
        <v>10.266283524904216</v>
      </c>
      <c r="BF36" s="106">
        <f t="shared" si="128"/>
        <v>-1.8976053639846722</v>
      </c>
      <c r="BG36" s="106">
        <f t="shared" si="129"/>
        <v>-0.24611316931066085</v>
      </c>
      <c r="BH36" s="190">
        <f t="shared" si="130"/>
        <v>6.6160493827160494</v>
      </c>
      <c r="BI36" s="106">
        <f t="shared" si="131"/>
        <v>-0.79342608259697922</v>
      </c>
      <c r="BJ36" s="191">
        <f t="shared" si="132"/>
        <v>-7.8687459389214176E-2</v>
      </c>
      <c r="BK36" s="92">
        <v>330</v>
      </c>
      <c r="BL36" s="92">
        <v>329</v>
      </c>
      <c r="BM36" s="92">
        <v>327</v>
      </c>
      <c r="BN36" s="91">
        <v>61891</v>
      </c>
      <c r="BO36" s="92">
        <v>35429</v>
      </c>
      <c r="BP36" s="93">
        <v>50506</v>
      </c>
      <c r="BQ36" s="107">
        <f t="shared" si="106"/>
        <v>306.87035203738168</v>
      </c>
      <c r="BR36" s="107">
        <f t="shared" si="107"/>
        <v>71.769028743203194</v>
      </c>
      <c r="BS36" s="107">
        <f t="shared" si="108"/>
        <v>26.007443120957305</v>
      </c>
      <c r="BT36" s="108">
        <f t="shared" si="109"/>
        <v>1446.0528083597685</v>
      </c>
      <c r="BU36" s="107">
        <f t="shared" si="110"/>
        <v>338.44406968274939</v>
      </c>
      <c r="BV36" s="109">
        <f t="shared" si="111"/>
        <v>142.24096349603678</v>
      </c>
      <c r="BW36" s="106">
        <f t="shared" si="123"/>
        <v>4.7122597499533496</v>
      </c>
      <c r="BX36" s="106">
        <f t="shared" si="124"/>
        <v>1.0623685116204484E-3</v>
      </c>
      <c r="BY36" s="106">
        <f t="shared" si="125"/>
        <v>7.0095179722741818E-2</v>
      </c>
      <c r="BZ36" s="100">
        <f t="shared" si="139"/>
        <v>0.56576043732007042</v>
      </c>
      <c r="CA36" s="101">
        <f t="shared" si="140"/>
        <v>-0.12123034967071666</v>
      </c>
      <c r="CB36" s="192">
        <f t="shared" si="135"/>
        <v>-2.9194977548357315E-2</v>
      </c>
      <c r="CC36" s="86"/>
      <c r="CD36" s="90"/>
      <c r="CE36" s="110"/>
      <c r="CF36" s="110"/>
    </row>
    <row r="37" spans="1:84" s="22" customFormat="1" ht="15" customHeight="1" x14ac:dyDescent="0.2">
      <c r="A37" s="198" t="s">
        <v>57</v>
      </c>
      <c r="B37" s="68">
        <v>14895.885839999999</v>
      </c>
      <c r="C37" s="69">
        <v>9991.3105799999994</v>
      </c>
      <c r="D37" s="70">
        <v>15643.418</v>
      </c>
      <c r="E37" s="68">
        <v>14951.638070000001</v>
      </c>
      <c r="F37" s="69">
        <v>10118.57202</v>
      </c>
      <c r="G37" s="70">
        <v>15715.218000000001</v>
      </c>
      <c r="H37" s="71">
        <f t="shared" si="80"/>
        <v>0.99543118014653054</v>
      </c>
      <c r="I37" s="72">
        <f t="shared" si="2"/>
        <v>-8.399822679833191E-4</v>
      </c>
      <c r="J37" s="73">
        <f t="shared" si="97"/>
        <v>8.0081959298308192E-3</v>
      </c>
      <c r="K37" s="68">
        <v>7705.3850700000003</v>
      </c>
      <c r="L37" s="69">
        <v>5557.77</v>
      </c>
      <c r="M37" s="69">
        <v>8723.7309999999998</v>
      </c>
      <c r="N37" s="74">
        <f t="shared" si="98"/>
        <v>0.55511358480677775</v>
      </c>
      <c r="O37" s="75">
        <f t="shared" si="112"/>
        <v>3.9759679507222812E-2</v>
      </c>
      <c r="P37" s="76">
        <f t="shared" si="99"/>
        <v>5.849322120826117E-3</v>
      </c>
      <c r="Q37" s="68">
        <v>1998.15</v>
      </c>
      <c r="R37" s="69">
        <v>1354.5</v>
      </c>
      <c r="S37" s="70">
        <v>2093.27</v>
      </c>
      <c r="T37" s="77">
        <f t="shared" si="113"/>
        <v>0.13320018850518012</v>
      </c>
      <c r="U37" s="78">
        <f t="shared" si="114"/>
        <v>-4.4068687216239355E-4</v>
      </c>
      <c r="V37" s="79">
        <f t="shared" si="115"/>
        <v>-6.6257368327343746E-4</v>
      </c>
      <c r="W37" s="68">
        <v>1802.04</v>
      </c>
      <c r="X37" s="69">
        <v>988.51</v>
      </c>
      <c r="Y37" s="70">
        <v>1523.9290000000001</v>
      </c>
      <c r="Z37" s="77">
        <f t="shared" si="100"/>
        <v>9.697154694258775E-2</v>
      </c>
      <c r="AA37" s="78">
        <f t="shared" si="116"/>
        <v>-2.3553039832672512E-2</v>
      </c>
      <c r="AB37" s="79">
        <f t="shared" si="101"/>
        <v>-7.2109170703071879E-4</v>
      </c>
      <c r="AC37" s="68">
        <v>8367.6542300000001</v>
      </c>
      <c r="AD37" s="69">
        <v>7097.8431200000005</v>
      </c>
      <c r="AE37" s="69">
        <v>6730.8000199999997</v>
      </c>
      <c r="AF37" s="69">
        <f t="shared" si="117"/>
        <v>-1636.8542100000004</v>
      </c>
      <c r="AG37" s="70">
        <f t="shared" si="118"/>
        <v>-367.04310000000078</v>
      </c>
      <c r="AH37" s="68">
        <v>1063.809</v>
      </c>
      <c r="AI37" s="69">
        <v>1729.9359999999999</v>
      </c>
      <c r="AJ37" s="69">
        <v>1434.3489999999999</v>
      </c>
      <c r="AK37" s="69">
        <f t="shared" si="102"/>
        <v>370.53999999999996</v>
      </c>
      <c r="AL37" s="70">
        <f>AJ37-AI37</f>
        <v>-295.58699999999999</v>
      </c>
      <c r="AM37" s="77">
        <f t="shared" si="126"/>
        <v>0.43026402669800168</v>
      </c>
      <c r="AN37" s="78">
        <f t="shared" si="119"/>
        <v>-0.1314786128387686</v>
      </c>
      <c r="AO37" s="79">
        <f t="shared" si="120"/>
        <v>-0.28013758309761738</v>
      </c>
      <c r="AP37" s="77">
        <f t="shared" si="22"/>
        <v>9.1690255927445008E-2</v>
      </c>
      <c r="AQ37" s="78">
        <f t="shared" si="121"/>
        <v>2.027395941264841E-2</v>
      </c>
      <c r="AR37" s="79">
        <f t="shared" si="46"/>
        <v>-8.1453796211508722E-2</v>
      </c>
      <c r="AS37" s="78">
        <f t="shared" si="104"/>
        <v>9.1271339665793996E-2</v>
      </c>
      <c r="AT37" s="78">
        <f t="shared" si="122"/>
        <v>2.0121342921658E-2</v>
      </c>
      <c r="AU37" s="78">
        <f t="shared" si="105"/>
        <v>-7.9695076996623551E-2</v>
      </c>
      <c r="AV37" s="68">
        <v>13534</v>
      </c>
      <c r="AW37" s="69">
        <v>7380</v>
      </c>
      <c r="AX37" s="70">
        <v>11156</v>
      </c>
      <c r="AY37" s="80">
        <v>127</v>
      </c>
      <c r="AZ37" s="81">
        <v>126.83000000000001</v>
      </c>
      <c r="BA37" s="82">
        <v>125.92999999999999</v>
      </c>
      <c r="BB37" s="80">
        <v>246</v>
      </c>
      <c r="BC37" s="81">
        <v>237.2</v>
      </c>
      <c r="BD37" s="81">
        <v>237.88999999999993</v>
      </c>
      <c r="BE37" s="84">
        <f t="shared" si="127"/>
        <v>9.8432109549396944</v>
      </c>
      <c r="BF37" s="83">
        <f t="shared" si="128"/>
        <v>-1.997558948822336</v>
      </c>
      <c r="BG37" s="83">
        <f t="shared" si="129"/>
        <v>0.1451899819837692</v>
      </c>
      <c r="BH37" s="84">
        <f t="shared" si="130"/>
        <v>5.2106248919902303</v>
      </c>
      <c r="BI37" s="83">
        <f t="shared" si="131"/>
        <v>-0.90229290385439498</v>
      </c>
      <c r="BJ37" s="85">
        <f t="shared" si="132"/>
        <v>2.5127421501191627E-2</v>
      </c>
      <c r="BK37" s="69">
        <v>340</v>
      </c>
      <c r="BL37" s="69">
        <v>340</v>
      </c>
      <c r="BM37" s="69">
        <v>340</v>
      </c>
      <c r="BN37" s="68">
        <v>67190</v>
      </c>
      <c r="BO37" s="69">
        <v>37453</v>
      </c>
      <c r="BP37" s="70">
        <v>56551</v>
      </c>
      <c r="BQ37" s="86">
        <f t="shared" si="106"/>
        <v>277.89460840657108</v>
      </c>
      <c r="BR37" s="86">
        <f t="shared" si="107"/>
        <v>55.366880024371341</v>
      </c>
      <c r="BS37" s="86">
        <f t="shared" si="108"/>
        <v>7.7274116533070014</v>
      </c>
      <c r="BT37" s="87">
        <f t="shared" si="109"/>
        <v>1408.6785586231624</v>
      </c>
      <c r="BU37" s="86">
        <f t="shared" si="110"/>
        <v>303.93213701831542</v>
      </c>
      <c r="BV37" s="88">
        <f t="shared" si="111"/>
        <v>37.598339110967345</v>
      </c>
      <c r="BW37" s="83">
        <f t="shared" si="123"/>
        <v>5.0691107923987095</v>
      </c>
      <c r="BX37" s="83">
        <f t="shared" si="124"/>
        <v>0.10457702558919291</v>
      </c>
      <c r="BY37" s="83">
        <f t="shared" si="125"/>
        <v>-5.8214569237833302E-3</v>
      </c>
      <c r="BZ37" s="77">
        <f t="shared" si="139"/>
        <v>0.60925447101917685</v>
      </c>
      <c r="CA37" s="78">
        <f t="shared" si="140"/>
        <v>-0.11461969403145877</v>
      </c>
      <c r="CB37" s="112">
        <f t="shared" si="135"/>
        <v>6.5843592005432328E-4</v>
      </c>
      <c r="CC37" s="86"/>
      <c r="CD37" s="90"/>
      <c r="CE37" s="89"/>
      <c r="CF37" s="89"/>
    </row>
    <row r="38" spans="1:84" s="111" customFormat="1" ht="15" customHeight="1" x14ac:dyDescent="0.2">
      <c r="A38" s="67" t="s">
        <v>58</v>
      </c>
      <c r="B38" s="91">
        <v>7511.7719999999999</v>
      </c>
      <c r="C38" s="92">
        <v>5566.91</v>
      </c>
      <c r="D38" s="93">
        <v>8460.1610000000001</v>
      </c>
      <c r="E38" s="91">
        <v>7263.8059999999996</v>
      </c>
      <c r="F38" s="92">
        <v>5603.6970000000001</v>
      </c>
      <c r="G38" s="93">
        <v>8474.1020000000008</v>
      </c>
      <c r="H38" s="94">
        <f t="shared" ref="H38:H68" si="142">IF(G38=0,"0",(D38/G38))</f>
        <v>0.99835486993194078</v>
      </c>
      <c r="I38" s="95">
        <f t="shared" si="2"/>
        <v>-3.5782330318176014E-2</v>
      </c>
      <c r="J38" s="96">
        <f t="shared" si="97"/>
        <v>4.9196431521916217E-3</v>
      </c>
      <c r="K38" s="91">
        <v>4275.5169999999998</v>
      </c>
      <c r="L38" s="92">
        <v>3712.16</v>
      </c>
      <c r="M38" s="92">
        <v>5654.16</v>
      </c>
      <c r="N38" s="97">
        <f t="shared" si="98"/>
        <v>0.66722822076014654</v>
      </c>
      <c r="O38" s="98">
        <f t="shared" si="112"/>
        <v>7.8622605467006834E-2</v>
      </c>
      <c r="P38" s="99">
        <f t="shared" si="99"/>
        <v>4.7798406996257814E-3</v>
      </c>
      <c r="Q38" s="91">
        <v>914.71299999999997</v>
      </c>
      <c r="R38" s="92">
        <v>572.29</v>
      </c>
      <c r="S38" s="93">
        <v>851.94500000000005</v>
      </c>
      <c r="T38" s="100">
        <f t="shared" si="113"/>
        <v>0.10053513634837059</v>
      </c>
      <c r="U38" s="101">
        <f t="shared" si="114"/>
        <v>-2.5392373279502181E-2</v>
      </c>
      <c r="V38" s="102">
        <f t="shared" si="115"/>
        <v>-1.5920843061365958E-3</v>
      </c>
      <c r="W38" s="91">
        <v>1030.5</v>
      </c>
      <c r="X38" s="92">
        <v>690.46</v>
      </c>
      <c r="Y38" s="93">
        <v>1025.3589999999999</v>
      </c>
      <c r="Z38" s="100">
        <f t="shared" si="100"/>
        <v>0.12099913359551252</v>
      </c>
      <c r="AA38" s="101">
        <f t="shared" si="116"/>
        <v>-2.0868642058187489E-2</v>
      </c>
      <c r="AB38" s="102">
        <f t="shared" si="101"/>
        <v>-2.2159510173778707E-3</v>
      </c>
      <c r="AC38" s="91">
        <v>1255.88195</v>
      </c>
      <c r="AD38" s="92">
        <v>1168.232</v>
      </c>
      <c r="AE38" s="92">
        <v>985.28599999999994</v>
      </c>
      <c r="AF38" s="92">
        <f t="shared" si="117"/>
        <v>-270.59595000000002</v>
      </c>
      <c r="AG38" s="93">
        <f t="shared" si="118"/>
        <v>-182.94600000000003</v>
      </c>
      <c r="AH38" s="91">
        <v>0</v>
      </c>
      <c r="AI38" s="92">
        <v>0</v>
      </c>
      <c r="AJ38" s="92">
        <v>0</v>
      </c>
      <c r="AK38" s="92">
        <f t="shared" si="102"/>
        <v>0</v>
      </c>
      <c r="AL38" s="93">
        <f t="shared" si="103"/>
        <v>0</v>
      </c>
      <c r="AM38" s="100">
        <f t="shared" si="126"/>
        <v>0.11646184983950068</v>
      </c>
      <c r="AN38" s="101">
        <f t="shared" si="119"/>
        <v>-5.0726657745660306E-2</v>
      </c>
      <c r="AO38" s="102">
        <f t="shared" si="120"/>
        <v>-9.3391012879673871E-2</v>
      </c>
      <c r="AP38" s="100">
        <f t="shared" si="22"/>
        <v>0</v>
      </c>
      <c r="AQ38" s="101">
        <f t="shared" si="121"/>
        <v>0</v>
      </c>
      <c r="AR38" s="102">
        <f t="shared" si="46"/>
        <v>0</v>
      </c>
      <c r="AS38" s="101">
        <f t="shared" si="104"/>
        <v>0</v>
      </c>
      <c r="AT38" s="101">
        <f t="shared" si="122"/>
        <v>0</v>
      </c>
      <c r="AU38" s="101">
        <f t="shared" si="105"/>
        <v>0</v>
      </c>
      <c r="AV38" s="91">
        <v>8992</v>
      </c>
      <c r="AW38" s="92">
        <v>4703</v>
      </c>
      <c r="AX38" s="93">
        <v>6766</v>
      </c>
      <c r="AY38" s="103">
        <v>92</v>
      </c>
      <c r="AZ38" s="104">
        <v>90</v>
      </c>
      <c r="BA38" s="105">
        <v>91</v>
      </c>
      <c r="BB38" s="103">
        <v>162</v>
      </c>
      <c r="BC38" s="104">
        <v>158</v>
      </c>
      <c r="BD38" s="104">
        <v>155</v>
      </c>
      <c r="BE38" s="190">
        <f t="shared" si="127"/>
        <v>8.2612942612942604</v>
      </c>
      <c r="BF38" s="106">
        <f t="shared" si="128"/>
        <v>-2.598609120348252</v>
      </c>
      <c r="BG38" s="106">
        <f t="shared" si="129"/>
        <v>-0.44796499796499845</v>
      </c>
      <c r="BH38" s="190">
        <f t="shared" si="130"/>
        <v>4.8501792114695341</v>
      </c>
      <c r="BI38" s="106">
        <f t="shared" si="131"/>
        <v>-1.317173326253374</v>
      </c>
      <c r="BJ38" s="191">
        <f t="shared" si="132"/>
        <v>-0.11079125266548662</v>
      </c>
      <c r="BK38" s="92">
        <v>307</v>
      </c>
      <c r="BL38" s="92">
        <v>300</v>
      </c>
      <c r="BM38" s="92">
        <v>300</v>
      </c>
      <c r="BN38" s="91">
        <v>47198</v>
      </c>
      <c r="BO38" s="92">
        <v>23999</v>
      </c>
      <c r="BP38" s="93">
        <v>34325</v>
      </c>
      <c r="BQ38" s="107">
        <f t="shared" si="106"/>
        <v>246.87842680262199</v>
      </c>
      <c r="BR38" s="107">
        <f t="shared" si="107"/>
        <v>92.977710670582496</v>
      </c>
      <c r="BS38" s="107">
        <f t="shared" si="108"/>
        <v>13.381322756620079</v>
      </c>
      <c r="BT38" s="108">
        <f t="shared" si="109"/>
        <v>1252.4537392846587</v>
      </c>
      <c r="BU38" s="107">
        <f t="shared" si="110"/>
        <v>444.64613252309289</v>
      </c>
      <c r="BV38" s="109">
        <f t="shared" si="111"/>
        <v>60.938323592547249</v>
      </c>
      <c r="BW38" s="106">
        <f t="shared" si="123"/>
        <v>5.0731599172332249</v>
      </c>
      <c r="BX38" s="106">
        <f t="shared" si="124"/>
        <v>-0.17572798312264659</v>
      </c>
      <c r="BY38" s="106">
        <f t="shared" si="125"/>
        <v>-2.9753117000242746E-2</v>
      </c>
      <c r="BZ38" s="100">
        <f t="shared" si="139"/>
        <v>0.41910866910866912</v>
      </c>
      <c r="CA38" s="101">
        <f t="shared" si="140"/>
        <v>-0.14403936635206988</v>
      </c>
      <c r="CB38" s="192">
        <f t="shared" si="135"/>
        <v>-2.2861864961312484E-2</v>
      </c>
      <c r="CC38" s="86"/>
      <c r="CD38" s="90"/>
      <c r="CE38" s="110"/>
      <c r="CF38" s="110"/>
    </row>
    <row r="39" spans="1:84" s="111" customFormat="1" ht="15" customHeight="1" x14ac:dyDescent="0.2">
      <c r="A39" s="67" t="s">
        <v>59</v>
      </c>
      <c r="B39" s="91">
        <v>4768.7039999999997</v>
      </c>
      <c r="C39" s="92">
        <v>3645.2539999999999</v>
      </c>
      <c r="D39" s="93">
        <v>5646.3950000000004</v>
      </c>
      <c r="E39" s="91">
        <v>5501.7489999999998</v>
      </c>
      <c r="F39" s="92">
        <v>4017.6880000000001</v>
      </c>
      <c r="G39" s="93">
        <v>6169.5649999999996</v>
      </c>
      <c r="H39" s="94">
        <f t="shared" si="142"/>
        <v>0.9152014769274659</v>
      </c>
      <c r="I39" s="95">
        <f t="shared" si="2"/>
        <v>4.844001616289817E-2</v>
      </c>
      <c r="J39" s="96">
        <f t="shared" ref="J39:J68" si="143">H39-IF(F39=0,"0",(C39/F39))</f>
        <v>7.90006377641983E-3</v>
      </c>
      <c r="K39" s="91">
        <v>3733.6550000000002</v>
      </c>
      <c r="L39" s="92">
        <v>2722.0529999999999</v>
      </c>
      <c r="M39" s="92">
        <v>4312.1080000000002</v>
      </c>
      <c r="N39" s="97">
        <f t="shared" ref="N39:N68" si="144">IF(G39=0,"0",(M39/G39))</f>
        <v>0.69893225859521713</v>
      </c>
      <c r="O39" s="98">
        <f t="shared" si="112"/>
        <v>2.0301699476653168E-2</v>
      </c>
      <c r="P39" s="99">
        <f t="shared" ref="P39:P68" si="145">N39-IF(F39=0,"0",(L39/F39))</f>
        <v>2.1414989957134756E-2</v>
      </c>
      <c r="Q39" s="91">
        <v>649.47</v>
      </c>
      <c r="R39" s="92">
        <v>510.91</v>
      </c>
      <c r="S39" s="93">
        <v>682.38099999999997</v>
      </c>
      <c r="T39" s="100">
        <f t="shared" ref="T39:T68" si="146">S39/G39</f>
        <v>0.11060439431305125</v>
      </c>
      <c r="U39" s="101">
        <f t="shared" si="114"/>
        <v>-7.4435209953352399E-3</v>
      </c>
      <c r="V39" s="102">
        <f t="shared" ref="V39:V68" si="147">T39-R39/F39</f>
        <v>-1.6560781280474196E-2</v>
      </c>
      <c r="W39" s="91">
        <v>564.9</v>
      </c>
      <c r="X39" s="92">
        <v>450.28</v>
      </c>
      <c r="Y39" s="93">
        <v>724.53899999999999</v>
      </c>
      <c r="Z39" s="100">
        <f t="shared" ref="Z39:Z68" si="148">Y39/G39</f>
        <v>0.11743761513169892</v>
      </c>
      <c r="AA39" s="101">
        <f t="shared" si="116"/>
        <v>1.476117533046481E-2</v>
      </c>
      <c r="AB39" s="102">
        <f t="shared" ref="AB39:AB68" si="149">Z39-X39/F39</f>
        <v>5.3632081593307512E-3</v>
      </c>
      <c r="AC39" s="91">
        <v>7528.9889999999996</v>
      </c>
      <c r="AD39" s="92">
        <v>8376.0730000000003</v>
      </c>
      <c r="AE39" s="92">
        <v>8606.73632</v>
      </c>
      <c r="AF39" s="92">
        <f t="shared" si="117"/>
        <v>1077.7473200000004</v>
      </c>
      <c r="AG39" s="93">
        <f t="shared" si="118"/>
        <v>230.66331999999966</v>
      </c>
      <c r="AH39" s="91">
        <v>2994.47</v>
      </c>
      <c r="AI39" s="92">
        <v>5318.0720000000001</v>
      </c>
      <c r="AJ39" s="92">
        <v>3850.6120000000001</v>
      </c>
      <c r="AK39" s="92">
        <f t="shared" si="102"/>
        <v>856.14200000000028</v>
      </c>
      <c r="AL39" s="93">
        <f t="shared" si="103"/>
        <v>-1467.46</v>
      </c>
      <c r="AM39" s="100">
        <f t="shared" si="126"/>
        <v>1.5242887399836531</v>
      </c>
      <c r="AN39" s="101">
        <f t="shared" si="119"/>
        <v>-5.4544628579377807E-2</v>
      </c>
      <c r="AO39" s="102">
        <f t="shared" si="120"/>
        <v>-0.7735135530801498</v>
      </c>
      <c r="AP39" s="100">
        <f t="shared" si="22"/>
        <v>0.68195937407850493</v>
      </c>
      <c r="AQ39" s="101">
        <f t="shared" si="121"/>
        <v>5.4017274925359793E-2</v>
      </c>
      <c r="AR39" s="102">
        <f t="shared" si="46"/>
        <v>-0.77694362691950525</v>
      </c>
      <c r="AS39" s="101">
        <f t="shared" ref="AS39:AS68" si="150">AJ39/G39</f>
        <v>0.62413022636117788</v>
      </c>
      <c r="AT39" s="101">
        <f t="shared" si="122"/>
        <v>7.9854215223628677E-2</v>
      </c>
      <c r="AU39" s="101">
        <f t="shared" ref="AU39:AU68" si="151">AS39-AI39/F39</f>
        <v>-0.69953452809461858</v>
      </c>
      <c r="AV39" s="91">
        <v>6358</v>
      </c>
      <c r="AW39" s="92">
        <v>3666</v>
      </c>
      <c r="AX39" s="93">
        <v>5337</v>
      </c>
      <c r="AY39" s="103">
        <v>72</v>
      </c>
      <c r="AZ39" s="104">
        <v>73</v>
      </c>
      <c r="BA39" s="105">
        <v>75</v>
      </c>
      <c r="BB39" s="103">
        <v>131</v>
      </c>
      <c r="BC39" s="104">
        <v>127</v>
      </c>
      <c r="BD39" s="104">
        <v>122</v>
      </c>
      <c r="BE39" s="190">
        <f t="shared" si="127"/>
        <v>7.9066666666666663</v>
      </c>
      <c r="BF39" s="106">
        <f t="shared" si="128"/>
        <v>-1.9050617283950615</v>
      </c>
      <c r="BG39" s="106">
        <f t="shared" si="129"/>
        <v>-0.463196347031964</v>
      </c>
      <c r="BH39" s="190">
        <f t="shared" si="130"/>
        <v>4.860655737704918</v>
      </c>
      <c r="BI39" s="106">
        <f t="shared" si="131"/>
        <v>-0.53204994507710079</v>
      </c>
      <c r="BJ39" s="191">
        <f t="shared" si="132"/>
        <v>4.9632115657674447E-2</v>
      </c>
      <c r="BK39" s="92">
        <v>237</v>
      </c>
      <c r="BL39" s="92">
        <v>198</v>
      </c>
      <c r="BM39" s="92">
        <v>174</v>
      </c>
      <c r="BN39" s="91">
        <v>29461</v>
      </c>
      <c r="BO39" s="92">
        <v>16841</v>
      </c>
      <c r="BP39" s="93">
        <v>24714</v>
      </c>
      <c r="BQ39" s="107">
        <f t="shared" ref="BQ39:BQ68" si="152">G39*1000/BP39</f>
        <v>249.63846402848588</v>
      </c>
      <c r="BR39" s="107">
        <f t="shared" si="107"/>
        <v>62.891612258349085</v>
      </c>
      <c r="BS39" s="107">
        <f t="shared" ref="BS39:BS68" si="153">BQ39-F39*1000/BO39</f>
        <v>11.072583142552759</v>
      </c>
      <c r="BT39" s="108">
        <f t="shared" ref="BT39:BT68" si="154">G39*1000/AX39</f>
        <v>1155.9986884017237</v>
      </c>
      <c r="BU39" s="107">
        <f t="shared" si="110"/>
        <v>290.67169878234654</v>
      </c>
      <c r="BV39" s="109">
        <f t="shared" ref="BV39:BV68" si="155">BT39-F39*1000/AW39</f>
        <v>60.066337065117068</v>
      </c>
      <c r="BW39" s="106">
        <f t="shared" si="123"/>
        <v>4.6306913996627319</v>
      </c>
      <c r="BX39" s="106">
        <f t="shared" si="124"/>
        <v>-2.9984399094606928E-3</v>
      </c>
      <c r="BY39" s="106">
        <f t="shared" si="125"/>
        <v>3.6856156891318825E-2</v>
      </c>
      <c r="BZ39" s="100">
        <f t="shared" si="139"/>
        <v>0.52027283061765828</v>
      </c>
      <c r="CA39" s="101">
        <f t="shared" si="140"/>
        <v>6.4932109454152287E-2</v>
      </c>
      <c r="CB39" s="192">
        <f t="shared" si="135"/>
        <v>5.03526341781248E-2</v>
      </c>
      <c r="CC39" s="86"/>
      <c r="CD39" s="90"/>
      <c r="CE39" s="110"/>
      <c r="CF39" s="110"/>
    </row>
    <row r="40" spans="1:84" s="111" customFormat="1" ht="15" customHeight="1" x14ac:dyDescent="0.2">
      <c r="A40" s="67" t="s">
        <v>60</v>
      </c>
      <c r="B40" s="91">
        <v>11695.549998348701</v>
      </c>
      <c r="C40" s="92">
        <v>7913.1049959968195</v>
      </c>
      <c r="D40" s="93">
        <v>12340.451999999999</v>
      </c>
      <c r="E40" s="91">
        <v>11510.450999999999</v>
      </c>
      <c r="F40" s="92">
        <v>7900.1570000000002</v>
      </c>
      <c r="G40" s="93">
        <v>12074.169</v>
      </c>
      <c r="H40" s="94">
        <f t="shared" si="142"/>
        <v>1.0220539401096671</v>
      </c>
      <c r="I40" s="95">
        <f t="shared" si="2"/>
        <v>5.9729891244535427E-3</v>
      </c>
      <c r="J40" s="96">
        <f t="shared" si="143"/>
        <v>2.0414985846249456E-2</v>
      </c>
      <c r="K40" s="91">
        <v>7351.5919999999996</v>
      </c>
      <c r="L40" s="92">
        <v>5140.5839999999998</v>
      </c>
      <c r="M40" s="92">
        <v>7890.1220000000003</v>
      </c>
      <c r="N40" s="97">
        <f t="shared" si="144"/>
        <v>0.6534712243964782</v>
      </c>
      <c r="O40" s="98">
        <f t="shared" si="112"/>
        <v>1.4782783778469422E-2</v>
      </c>
      <c r="P40" s="99">
        <f t="shared" si="145"/>
        <v>2.7773204652019601E-3</v>
      </c>
      <c r="Q40" s="91">
        <v>1665.1969999999999</v>
      </c>
      <c r="R40" s="92">
        <v>1156.95</v>
      </c>
      <c r="S40" s="93">
        <v>1697.0709999999999</v>
      </c>
      <c r="T40" s="100">
        <f t="shared" si="146"/>
        <v>0.14055385509346441</v>
      </c>
      <c r="U40" s="101">
        <f t="shared" si="114"/>
        <v>-4.1144120317768151E-3</v>
      </c>
      <c r="V40" s="102">
        <f t="shared" si="147"/>
        <v>-5.8926016035354134E-3</v>
      </c>
      <c r="W40" s="91">
        <v>2189.56</v>
      </c>
      <c r="X40" s="92">
        <v>1425.5429999999999</v>
      </c>
      <c r="Y40" s="93">
        <v>2169.0210000000002</v>
      </c>
      <c r="Z40" s="100">
        <f t="shared" si="148"/>
        <v>0.17964143122396251</v>
      </c>
      <c r="AA40" s="101">
        <f t="shared" si="116"/>
        <v>-1.0582218570472146E-2</v>
      </c>
      <c r="AB40" s="102">
        <f t="shared" si="149"/>
        <v>-8.0346373192252685E-4</v>
      </c>
      <c r="AC40" s="91">
        <v>1470.8879999999999</v>
      </c>
      <c r="AD40" s="92">
        <v>1417.8196200000002</v>
      </c>
      <c r="AE40" s="92">
        <v>1684.8460099999998</v>
      </c>
      <c r="AF40" s="92">
        <f t="shared" si="117"/>
        <v>213.95800999999983</v>
      </c>
      <c r="AG40" s="93">
        <f t="shared" si="118"/>
        <v>267.02638999999954</v>
      </c>
      <c r="AH40" s="91">
        <v>0</v>
      </c>
      <c r="AI40" s="92">
        <v>50.192999999999998</v>
      </c>
      <c r="AJ40" s="92">
        <v>0</v>
      </c>
      <c r="AK40" s="92">
        <f t="shared" si="102"/>
        <v>0</v>
      </c>
      <c r="AL40" s="93">
        <f t="shared" si="103"/>
        <v>-50.192999999999998</v>
      </c>
      <c r="AM40" s="100">
        <f t="shared" si="126"/>
        <v>0.13653033211425317</v>
      </c>
      <c r="AN40" s="101">
        <f t="shared" si="119"/>
        <v>1.0765575415536549E-2</v>
      </c>
      <c r="AO40" s="102">
        <f t="shared" si="120"/>
        <v>-4.2643281873841837E-2</v>
      </c>
      <c r="AP40" s="100">
        <f t="shared" si="22"/>
        <v>0</v>
      </c>
      <c r="AQ40" s="101">
        <f t="shared" si="121"/>
        <v>0</v>
      </c>
      <c r="AR40" s="102">
        <f t="shared" si="46"/>
        <v>-6.3430221165259731E-3</v>
      </c>
      <c r="AS40" s="101">
        <f t="shared" si="150"/>
        <v>0</v>
      </c>
      <c r="AT40" s="101">
        <f t="shared" si="122"/>
        <v>0</v>
      </c>
      <c r="AU40" s="101">
        <f t="shared" si="151"/>
        <v>-6.3534180396668059E-3</v>
      </c>
      <c r="AV40" s="91">
        <v>13975</v>
      </c>
      <c r="AW40" s="92">
        <v>7927</v>
      </c>
      <c r="AX40" s="93">
        <v>12022</v>
      </c>
      <c r="AY40" s="103">
        <v>101</v>
      </c>
      <c r="AZ40" s="104">
        <v>103</v>
      </c>
      <c r="BA40" s="105">
        <v>104</v>
      </c>
      <c r="BB40" s="103">
        <v>244</v>
      </c>
      <c r="BC40" s="104">
        <v>242</v>
      </c>
      <c r="BD40" s="104">
        <v>244</v>
      </c>
      <c r="BE40" s="190">
        <f t="shared" si="127"/>
        <v>12.844017094017094</v>
      </c>
      <c r="BF40" s="106">
        <f t="shared" si="128"/>
        <v>-2.5300203097232803</v>
      </c>
      <c r="BG40" s="106">
        <f t="shared" si="129"/>
        <v>1.7156252593144572E-2</v>
      </c>
      <c r="BH40" s="190">
        <f t="shared" si="130"/>
        <v>5.4744990892531877</v>
      </c>
      <c r="BI40" s="106">
        <f t="shared" si="131"/>
        <v>-0.88934426229508201</v>
      </c>
      <c r="BJ40" s="191">
        <f t="shared" si="132"/>
        <v>1.5132698068614836E-2</v>
      </c>
      <c r="BK40" s="92">
        <v>399</v>
      </c>
      <c r="BL40" s="92">
        <v>400</v>
      </c>
      <c r="BM40" s="92">
        <v>400</v>
      </c>
      <c r="BN40" s="91">
        <v>70366</v>
      </c>
      <c r="BO40" s="92">
        <v>39789</v>
      </c>
      <c r="BP40" s="93">
        <v>60367</v>
      </c>
      <c r="BQ40" s="107">
        <f t="shared" si="152"/>
        <v>200.01273874799145</v>
      </c>
      <c r="BR40" s="107">
        <f t="shared" si="107"/>
        <v>36.433012743955402</v>
      </c>
      <c r="BS40" s="107">
        <f t="shared" si="153"/>
        <v>1.4614557300719184</v>
      </c>
      <c r="BT40" s="108">
        <f t="shared" si="154"/>
        <v>1004.3394609881883</v>
      </c>
      <c r="BU40" s="107">
        <f t="shared" si="110"/>
        <v>180.69359336743696</v>
      </c>
      <c r="BV40" s="109">
        <f t="shared" si="155"/>
        <v>7.7257357453473787</v>
      </c>
      <c r="BW40" s="106">
        <f t="shared" si="123"/>
        <v>5.021377474629845</v>
      </c>
      <c r="BX40" s="106">
        <f t="shared" si="124"/>
        <v>-1.3756693527579245E-2</v>
      </c>
      <c r="BY40" s="106">
        <f t="shared" si="125"/>
        <v>1.9502007557434808E-3</v>
      </c>
      <c r="BZ40" s="100">
        <f t="shared" si="139"/>
        <v>0.55281135531135528</v>
      </c>
      <c r="CA40" s="101">
        <f t="shared" si="140"/>
        <v>-9.3180914741065157E-2</v>
      </c>
      <c r="CB40" s="192">
        <f t="shared" si="135"/>
        <v>3.2395321069353944E-3</v>
      </c>
      <c r="CC40" s="86"/>
      <c r="CD40" s="90"/>
      <c r="CE40" s="110"/>
      <c r="CF40" s="110"/>
    </row>
    <row r="41" spans="1:84" s="111" customFormat="1" ht="15" customHeight="1" x14ac:dyDescent="0.2">
      <c r="A41" s="67" t="s">
        <v>61</v>
      </c>
      <c r="B41" s="91">
        <v>18322.371999999999</v>
      </c>
      <c r="C41" s="92">
        <v>11812.973609999999</v>
      </c>
      <c r="D41" s="93">
        <v>18868.901999999998</v>
      </c>
      <c r="E41" s="91">
        <v>17922.649000000001</v>
      </c>
      <c r="F41" s="92">
        <v>12701.264570000001</v>
      </c>
      <c r="G41" s="93">
        <v>19275.786</v>
      </c>
      <c r="H41" s="94">
        <f t="shared" si="142"/>
        <v>0.97889144442670184</v>
      </c>
      <c r="I41" s="95">
        <f t="shared" si="2"/>
        <v>-4.3411229692508879E-2</v>
      </c>
      <c r="J41" s="96">
        <f t="shared" si="143"/>
        <v>4.882865068710196E-2</v>
      </c>
      <c r="K41" s="91">
        <v>10734.121999999999</v>
      </c>
      <c r="L41" s="92">
        <v>7960.5519999999997</v>
      </c>
      <c r="M41" s="92">
        <v>12327.484</v>
      </c>
      <c r="N41" s="97">
        <f t="shared" si="144"/>
        <v>0.63953210520183201</v>
      </c>
      <c r="O41" s="98">
        <f t="shared" si="112"/>
        <v>4.0618295083696077E-2</v>
      </c>
      <c r="P41" s="99">
        <f t="shared" si="145"/>
        <v>1.2779394388880316E-2</v>
      </c>
      <c r="Q41" s="91">
        <v>3533.7139999999999</v>
      </c>
      <c r="R41" s="92">
        <v>2646.84</v>
      </c>
      <c r="S41" s="93">
        <v>3844.3049999999998</v>
      </c>
      <c r="T41" s="100">
        <f t="shared" si="146"/>
        <v>0.19943700350273652</v>
      </c>
      <c r="U41" s="101">
        <f t="shared" si="114"/>
        <v>2.2722875056760683E-3</v>
      </c>
      <c r="V41" s="102">
        <f t="shared" si="147"/>
        <v>-8.9548448374480727E-3</v>
      </c>
      <c r="W41" s="91">
        <v>2685.77</v>
      </c>
      <c r="X41" s="92">
        <v>1448.77</v>
      </c>
      <c r="Y41" s="93">
        <v>2037.847</v>
      </c>
      <c r="Z41" s="100">
        <f t="shared" si="148"/>
        <v>0.1057205656879569</v>
      </c>
      <c r="AA41" s="101">
        <f t="shared" si="116"/>
        <v>-4.4132840468688789E-2</v>
      </c>
      <c r="AB41" s="102">
        <f t="shared" si="149"/>
        <v>-8.3444545323092256E-3</v>
      </c>
      <c r="AC41" s="91">
        <v>6028.5800099999997</v>
      </c>
      <c r="AD41" s="92">
        <v>5556.7109</v>
      </c>
      <c r="AE41" s="92">
        <v>5145.3208800000002</v>
      </c>
      <c r="AF41" s="92">
        <f t="shared" si="117"/>
        <v>-883.25912999999946</v>
      </c>
      <c r="AG41" s="93">
        <f t="shared" si="118"/>
        <v>-411.39001999999982</v>
      </c>
      <c r="AH41" s="91">
        <v>0</v>
      </c>
      <c r="AI41" s="92">
        <v>0</v>
      </c>
      <c r="AJ41" s="92">
        <v>0</v>
      </c>
      <c r="AK41" s="92">
        <f t="shared" si="102"/>
        <v>0</v>
      </c>
      <c r="AL41" s="93">
        <f t="shared" si="103"/>
        <v>0</v>
      </c>
      <c r="AM41" s="100">
        <f t="shared" si="126"/>
        <v>0.27268787977170056</v>
      </c>
      <c r="AN41" s="101">
        <f t="shared" si="119"/>
        <v>-5.6340480202652088E-2</v>
      </c>
      <c r="AO41" s="102">
        <f t="shared" si="120"/>
        <v>-0.19770264876516974</v>
      </c>
      <c r="AP41" s="100">
        <f t="shared" si="22"/>
        <v>0</v>
      </c>
      <c r="AQ41" s="101">
        <f t="shared" si="121"/>
        <v>0</v>
      </c>
      <c r="AR41" s="102">
        <f t="shared" si="46"/>
        <v>0</v>
      </c>
      <c r="AS41" s="101">
        <f t="shared" si="150"/>
        <v>0</v>
      </c>
      <c r="AT41" s="101">
        <f t="shared" si="122"/>
        <v>0</v>
      </c>
      <c r="AU41" s="101">
        <f t="shared" si="151"/>
        <v>0</v>
      </c>
      <c r="AV41" s="91">
        <v>15921</v>
      </c>
      <c r="AW41" s="92">
        <v>8698</v>
      </c>
      <c r="AX41" s="93">
        <v>12813</v>
      </c>
      <c r="AY41" s="103">
        <v>154</v>
      </c>
      <c r="AZ41" s="104">
        <v>157</v>
      </c>
      <c r="BA41" s="105">
        <v>172.25</v>
      </c>
      <c r="BB41" s="103">
        <v>285</v>
      </c>
      <c r="BC41" s="104">
        <v>266</v>
      </c>
      <c r="BD41" s="104">
        <v>286</v>
      </c>
      <c r="BE41" s="190">
        <f t="shared" si="127"/>
        <v>8.265118529269472</v>
      </c>
      <c r="BF41" s="106">
        <f t="shared" si="128"/>
        <v>-3.2218944577435149</v>
      </c>
      <c r="BG41" s="106">
        <f t="shared" si="129"/>
        <v>-0.96842711828891481</v>
      </c>
      <c r="BH41" s="190">
        <f t="shared" si="130"/>
        <v>4.9778554778554778</v>
      </c>
      <c r="BI41" s="106">
        <f t="shared" si="131"/>
        <v>-1.2291620660041715</v>
      </c>
      <c r="BJ41" s="191">
        <f t="shared" si="132"/>
        <v>-0.47201920886131443</v>
      </c>
      <c r="BK41" s="92">
        <v>422</v>
      </c>
      <c r="BL41" s="92">
        <v>420</v>
      </c>
      <c r="BM41" s="92">
        <v>420</v>
      </c>
      <c r="BN41" s="91">
        <v>78193</v>
      </c>
      <c r="BO41" s="92">
        <v>42615</v>
      </c>
      <c r="BP41" s="93">
        <v>62729</v>
      </c>
      <c r="BQ41" s="107">
        <f t="shared" si="152"/>
        <v>307.28667761322515</v>
      </c>
      <c r="BR41" s="107">
        <f t="shared" si="107"/>
        <v>78.076275147531305</v>
      </c>
      <c r="BS41" s="107">
        <f t="shared" si="153"/>
        <v>9.2398732016329745</v>
      </c>
      <c r="BT41" s="108">
        <f t="shared" si="154"/>
        <v>1504.3928822289861</v>
      </c>
      <c r="BU41" s="107">
        <f t="shared" si="110"/>
        <v>378.66905834857653</v>
      </c>
      <c r="BV41" s="109">
        <f t="shared" si="155"/>
        <v>44.141724491575133</v>
      </c>
      <c r="BW41" s="106">
        <f t="shared" si="123"/>
        <v>4.8957308983064074</v>
      </c>
      <c r="BX41" s="106">
        <f t="shared" si="124"/>
        <v>-1.5581205204678206E-2</v>
      </c>
      <c r="BY41" s="106">
        <f t="shared" si="125"/>
        <v>-3.6712631100099813E-3</v>
      </c>
      <c r="BZ41" s="100">
        <f t="shared" si="139"/>
        <v>0.54708703994418284</v>
      </c>
      <c r="CA41" s="101">
        <f t="shared" si="140"/>
        <v>-0.13163629043791525</v>
      </c>
      <c r="CB41" s="192">
        <f t="shared" si="135"/>
        <v>-1.3489124223141524E-2</v>
      </c>
      <c r="CC41" s="86"/>
      <c r="CD41" s="90"/>
      <c r="CE41" s="110"/>
      <c r="CF41" s="110"/>
    </row>
    <row r="42" spans="1:84" s="22" customFormat="1" ht="15" customHeight="1" x14ac:dyDescent="0.2">
      <c r="A42" s="198" t="s">
        <v>62</v>
      </c>
      <c r="B42" s="68">
        <v>8869.0930000000008</v>
      </c>
      <c r="C42" s="69">
        <v>6012.7418499999994</v>
      </c>
      <c r="D42" s="70">
        <v>9364.9860000000008</v>
      </c>
      <c r="E42" s="68">
        <v>8505.6209999999992</v>
      </c>
      <c r="F42" s="69">
        <v>5914.0363200000002</v>
      </c>
      <c r="G42" s="70">
        <v>9313.66</v>
      </c>
      <c r="H42" s="71">
        <f t="shared" si="142"/>
        <v>1.0055108303287861</v>
      </c>
      <c r="I42" s="72">
        <f t="shared" si="2"/>
        <v>-3.7222322253488871E-2</v>
      </c>
      <c r="J42" s="73">
        <f t="shared" si="143"/>
        <v>-1.1179214280206073E-2</v>
      </c>
      <c r="K42" s="68">
        <v>5995.1540000000005</v>
      </c>
      <c r="L42" s="69">
        <v>4322.0085999999992</v>
      </c>
      <c r="M42" s="69">
        <v>6839.66</v>
      </c>
      <c r="N42" s="74">
        <f t="shared" si="144"/>
        <v>0.73436865850804089</v>
      </c>
      <c r="O42" s="75">
        <f t="shared" si="112"/>
        <v>2.9522533810032225E-2</v>
      </c>
      <c r="P42" s="76">
        <f t="shared" si="145"/>
        <v>3.5634408627087666E-3</v>
      </c>
      <c r="Q42" s="68">
        <v>940.12800000000004</v>
      </c>
      <c r="R42" s="69">
        <v>609.70000000000005</v>
      </c>
      <c r="S42" s="70">
        <v>936.678</v>
      </c>
      <c r="T42" s="77">
        <f t="shared" si="146"/>
        <v>0.10057034506305791</v>
      </c>
      <c r="U42" s="78">
        <f t="shared" si="114"/>
        <v>-9.9598560827490884E-3</v>
      </c>
      <c r="V42" s="79">
        <f t="shared" si="147"/>
        <v>-2.5233741855245906E-3</v>
      </c>
      <c r="W42" s="68">
        <v>1075.58</v>
      </c>
      <c r="X42" s="69">
        <v>672.39</v>
      </c>
      <c r="Y42" s="70">
        <v>1072.2149999999999</v>
      </c>
      <c r="Z42" s="77">
        <f t="shared" si="148"/>
        <v>0.11512284107429302</v>
      </c>
      <c r="AA42" s="78">
        <f t="shared" si="116"/>
        <v>-1.1332358375576668E-2</v>
      </c>
      <c r="AB42" s="79">
        <f t="shared" si="149"/>
        <v>1.4289163809120403E-3</v>
      </c>
      <c r="AC42" s="68">
        <v>3489.3560000000002</v>
      </c>
      <c r="AD42" s="69">
        <v>3467.7734999999998</v>
      </c>
      <c r="AE42" s="69">
        <v>3697.8139999999999</v>
      </c>
      <c r="AF42" s="69">
        <f t="shared" si="117"/>
        <v>208.45799999999963</v>
      </c>
      <c r="AG42" s="70">
        <f t="shared" si="118"/>
        <v>230.04050000000007</v>
      </c>
      <c r="AH42" s="68">
        <v>531.04423999999995</v>
      </c>
      <c r="AI42" s="69">
        <v>509.49299999999999</v>
      </c>
      <c r="AJ42" s="69">
        <v>462.995</v>
      </c>
      <c r="AK42" s="69">
        <f t="shared" si="102"/>
        <v>-68.049239999999941</v>
      </c>
      <c r="AL42" s="70">
        <f t="shared" si="103"/>
        <v>-46.49799999999999</v>
      </c>
      <c r="AM42" s="77">
        <f t="shared" si="126"/>
        <v>0.39485526192991632</v>
      </c>
      <c r="AN42" s="78">
        <f t="shared" si="119"/>
        <v>1.4265313934341828E-3</v>
      </c>
      <c r="AO42" s="79">
        <f t="shared" si="120"/>
        <v>-0.18188220435595132</v>
      </c>
      <c r="AP42" s="77">
        <f t="shared" si="22"/>
        <v>4.9438942033656001E-2</v>
      </c>
      <c r="AQ42" s="78">
        <f t="shared" si="121"/>
        <v>-1.0436880668845808E-2</v>
      </c>
      <c r="AR42" s="79">
        <f t="shared" si="46"/>
        <v>-3.5296610017360459E-2</v>
      </c>
      <c r="AS42" s="78">
        <f t="shared" si="150"/>
        <v>4.9711391654838163E-2</v>
      </c>
      <c r="AT42" s="78">
        <f t="shared" si="122"/>
        <v>-1.2723113715198894E-2</v>
      </c>
      <c r="AU42" s="78">
        <f t="shared" si="151"/>
        <v>-3.6438400539877333E-2</v>
      </c>
      <c r="AV42" s="68">
        <v>9629</v>
      </c>
      <c r="AW42" s="69">
        <v>5452</v>
      </c>
      <c r="AX42" s="70">
        <v>7767</v>
      </c>
      <c r="AY42" s="80">
        <v>115</v>
      </c>
      <c r="AZ42" s="81">
        <v>112.5</v>
      </c>
      <c r="BA42" s="82">
        <v>111.5</v>
      </c>
      <c r="BB42" s="80">
        <v>192</v>
      </c>
      <c r="BC42" s="81">
        <v>193</v>
      </c>
      <c r="BD42" s="81">
        <v>192.5</v>
      </c>
      <c r="BE42" s="84">
        <f t="shared" si="127"/>
        <v>7.7399103139013459</v>
      </c>
      <c r="BF42" s="83">
        <f t="shared" si="128"/>
        <v>-1.5634713286107313</v>
      </c>
      <c r="BG42" s="83">
        <f t="shared" si="129"/>
        <v>-0.33712672313569136</v>
      </c>
      <c r="BH42" s="84">
        <f t="shared" si="130"/>
        <v>4.4831168831168826</v>
      </c>
      <c r="BI42" s="83">
        <f t="shared" si="131"/>
        <v>-1.0892210798460802</v>
      </c>
      <c r="BJ42" s="85">
        <f t="shared" si="132"/>
        <v>-0.22500056075185704</v>
      </c>
      <c r="BK42" s="69">
        <v>294</v>
      </c>
      <c r="BL42" s="69">
        <v>294</v>
      </c>
      <c r="BM42" s="69">
        <v>294</v>
      </c>
      <c r="BN42" s="68">
        <v>48660</v>
      </c>
      <c r="BO42" s="69">
        <v>26529</v>
      </c>
      <c r="BP42" s="70">
        <v>38464</v>
      </c>
      <c r="BQ42" s="86">
        <f t="shared" si="152"/>
        <v>242.13966306156405</v>
      </c>
      <c r="BR42" s="86">
        <f t="shared" si="107"/>
        <v>67.342684023339643</v>
      </c>
      <c r="BS42" s="86">
        <f t="shared" si="153"/>
        <v>19.212439268733561</v>
      </c>
      <c r="BT42" s="87">
        <f t="shared" si="154"/>
        <v>1199.1322260847173</v>
      </c>
      <c r="BU42" s="86">
        <f t="shared" si="110"/>
        <v>315.79844272195896</v>
      </c>
      <c r="BV42" s="88">
        <f t="shared" si="155"/>
        <v>114.38601918816562</v>
      </c>
      <c r="BW42" s="83">
        <f t="shared" si="123"/>
        <v>4.9522338097077379</v>
      </c>
      <c r="BX42" s="83">
        <f t="shared" si="124"/>
        <v>-0.10125045657121134</v>
      </c>
      <c r="BY42" s="83">
        <f t="shared" si="125"/>
        <v>8.6313046684994177E-2</v>
      </c>
      <c r="BZ42" s="77">
        <f t="shared" si="139"/>
        <v>0.47923052004684663</v>
      </c>
      <c r="CA42" s="78">
        <f t="shared" si="140"/>
        <v>-0.12703396376865761</v>
      </c>
      <c r="CB42" s="112">
        <f t="shared" si="135"/>
        <v>-1.9303700271114832E-2</v>
      </c>
      <c r="CC42" s="86"/>
      <c r="CD42" s="90"/>
      <c r="CE42" s="89"/>
      <c r="CF42" s="89"/>
    </row>
    <row r="43" spans="1:84" s="111" customFormat="1" ht="15" customHeight="1" x14ac:dyDescent="0.2">
      <c r="A43" s="67" t="s">
        <v>63</v>
      </c>
      <c r="B43" s="91">
        <v>23903.794999999998</v>
      </c>
      <c r="C43" s="92">
        <v>15644.647000000001</v>
      </c>
      <c r="D43" s="93">
        <v>23286.267</v>
      </c>
      <c r="E43" s="91">
        <v>20552.401999999998</v>
      </c>
      <c r="F43" s="92">
        <v>13693.718999999999</v>
      </c>
      <c r="G43" s="93">
        <v>20495.393</v>
      </c>
      <c r="H43" s="94">
        <f t="shared" si="142"/>
        <v>1.1361707970176518</v>
      </c>
      <c r="I43" s="95">
        <f t="shared" si="2"/>
        <v>-2.6894960454394656E-2</v>
      </c>
      <c r="J43" s="96">
        <f t="shared" si="143"/>
        <v>-6.2980239067444987E-3</v>
      </c>
      <c r="K43" s="91">
        <v>11476.843000000001</v>
      </c>
      <c r="L43" s="92">
        <v>7944.8590000000004</v>
      </c>
      <c r="M43" s="92">
        <v>11894.120999999999</v>
      </c>
      <c r="N43" s="97">
        <f t="shared" si="144"/>
        <v>0.58033144326629893</v>
      </c>
      <c r="O43" s="98">
        <f t="shared" si="112"/>
        <v>2.1912870099035975E-2</v>
      </c>
      <c r="P43" s="99">
        <f t="shared" si="145"/>
        <v>1.4873322237285436E-4</v>
      </c>
      <c r="Q43" s="91">
        <v>3598.1010000000001</v>
      </c>
      <c r="R43" s="92">
        <v>2470.77</v>
      </c>
      <c r="S43" s="93">
        <v>3816.99</v>
      </c>
      <c r="T43" s="100">
        <f t="shared" si="146"/>
        <v>0.18623648739011736</v>
      </c>
      <c r="U43" s="101">
        <f t="shared" si="114"/>
        <v>1.1166877521645524E-2</v>
      </c>
      <c r="V43" s="102">
        <f t="shared" si="147"/>
        <v>5.8055905680049757E-3</v>
      </c>
      <c r="W43" s="91">
        <v>3705.3</v>
      </c>
      <c r="X43" s="92">
        <v>2327.04</v>
      </c>
      <c r="Y43" s="93">
        <v>3474.4780000000001</v>
      </c>
      <c r="Z43" s="100">
        <f t="shared" si="148"/>
        <v>0.16952482931164092</v>
      </c>
      <c r="AA43" s="101">
        <f t="shared" si="116"/>
        <v>-1.076066724491731E-2</v>
      </c>
      <c r="AB43" s="102">
        <f t="shared" si="149"/>
        <v>-4.1001453903252716E-4</v>
      </c>
      <c r="AC43" s="91">
        <v>16528.665000000001</v>
      </c>
      <c r="AD43" s="92">
        <v>15354.165000000001</v>
      </c>
      <c r="AE43" s="92">
        <v>15436.571848633201</v>
      </c>
      <c r="AF43" s="92">
        <f t="shared" si="117"/>
        <v>-1092.0931513668002</v>
      </c>
      <c r="AG43" s="93">
        <f t="shared" si="118"/>
        <v>82.406848633199843</v>
      </c>
      <c r="AH43" s="91">
        <v>9396.6450000000004</v>
      </c>
      <c r="AI43" s="92">
        <v>0</v>
      </c>
      <c r="AJ43" s="92">
        <v>0</v>
      </c>
      <c r="AK43" s="92">
        <f t="shared" si="102"/>
        <v>-9396.6450000000004</v>
      </c>
      <c r="AL43" s="93">
        <f t="shared" si="103"/>
        <v>0</v>
      </c>
      <c r="AM43" s="100">
        <f t="shared" si="126"/>
        <v>0.66290452860620386</v>
      </c>
      <c r="AN43" s="101">
        <f t="shared" si="119"/>
        <v>-2.8561617250552396E-2</v>
      </c>
      <c r="AO43" s="102">
        <f t="shared" si="120"/>
        <v>-0.31852797031818858</v>
      </c>
      <c r="AP43" s="100">
        <f t="shared" si="22"/>
        <v>0</v>
      </c>
      <c r="AQ43" s="101">
        <f t="shared" si="121"/>
        <v>-0.3931026433250453</v>
      </c>
      <c r="AR43" s="102">
        <f t="shared" si="46"/>
        <v>0</v>
      </c>
      <c r="AS43" s="101">
        <f t="shared" si="150"/>
        <v>0</v>
      </c>
      <c r="AT43" s="101">
        <f t="shared" si="122"/>
        <v>-0.45720422362310748</v>
      </c>
      <c r="AU43" s="101">
        <f t="shared" si="151"/>
        <v>0</v>
      </c>
      <c r="AV43" s="91">
        <v>22968</v>
      </c>
      <c r="AW43" s="92">
        <v>12232</v>
      </c>
      <c r="AX43" s="93">
        <v>17885</v>
      </c>
      <c r="AY43" s="103">
        <v>201</v>
      </c>
      <c r="AZ43" s="104">
        <v>197.99</v>
      </c>
      <c r="BA43" s="105">
        <v>177.31</v>
      </c>
      <c r="BB43" s="103">
        <v>277</v>
      </c>
      <c r="BC43" s="104">
        <v>265.45999999999998</v>
      </c>
      <c r="BD43" s="104">
        <v>226.56</v>
      </c>
      <c r="BE43" s="190">
        <f t="shared" si="127"/>
        <v>11.207615037066281</v>
      </c>
      <c r="BF43" s="106">
        <f t="shared" si="128"/>
        <v>-1.4889023758690421</v>
      </c>
      <c r="BG43" s="106">
        <f t="shared" si="129"/>
        <v>0.91079869954081794</v>
      </c>
      <c r="BH43" s="190">
        <f t="shared" si="130"/>
        <v>8.7712845260514758</v>
      </c>
      <c r="BI43" s="106">
        <f t="shared" si="131"/>
        <v>-0.44171186384022043</v>
      </c>
      <c r="BJ43" s="191">
        <f t="shared" si="132"/>
        <v>1.0915336533525126</v>
      </c>
      <c r="BK43" s="92">
        <v>592</v>
      </c>
      <c r="BL43" s="92">
        <v>589</v>
      </c>
      <c r="BM43" s="92">
        <v>598</v>
      </c>
      <c r="BN43" s="91">
        <v>89592</v>
      </c>
      <c r="BO43" s="92">
        <v>48391</v>
      </c>
      <c r="BP43" s="93">
        <v>69842</v>
      </c>
      <c r="BQ43" s="107">
        <f t="shared" si="152"/>
        <v>293.45369548409269</v>
      </c>
      <c r="BR43" s="107">
        <f t="shared" si="107"/>
        <v>64.053726736883107</v>
      </c>
      <c r="BS43" s="107">
        <f t="shared" si="153"/>
        <v>10.472996593803202</v>
      </c>
      <c r="BT43" s="108">
        <f t="shared" si="154"/>
        <v>1145.9543192619515</v>
      </c>
      <c r="BU43" s="107">
        <f t="shared" si="110"/>
        <v>251.1266459773816</v>
      </c>
      <c r="BV43" s="109">
        <f t="shared" si="155"/>
        <v>26.454728025849363</v>
      </c>
      <c r="BW43" s="106">
        <f t="shared" si="123"/>
        <v>3.9050601062342745</v>
      </c>
      <c r="BX43" s="106">
        <f t="shared" si="124"/>
        <v>4.3286537786841883E-3</v>
      </c>
      <c r="BY43" s="106">
        <f t="shared" si="125"/>
        <v>-5.103865112347572E-2</v>
      </c>
      <c r="BZ43" s="100">
        <f t="shared" si="139"/>
        <v>0.4278118759724111</v>
      </c>
      <c r="CA43" s="101">
        <f t="shared" si="140"/>
        <v>-0.12653917837864326</v>
      </c>
      <c r="CB43" s="192">
        <f t="shared" si="135"/>
        <v>-2.6099144673125407E-2</v>
      </c>
      <c r="CC43" s="86"/>
      <c r="CD43" s="90"/>
      <c r="CE43" s="110"/>
      <c r="CF43" s="110"/>
    </row>
    <row r="44" spans="1:84" s="111" customFormat="1" ht="15" customHeight="1" x14ac:dyDescent="0.2">
      <c r="A44" s="67" t="s">
        <v>64</v>
      </c>
      <c r="B44" s="91">
        <v>9427.9875900000006</v>
      </c>
      <c r="C44" s="92">
        <v>6704.5520500000002</v>
      </c>
      <c r="D44" s="93">
        <v>10290.502</v>
      </c>
      <c r="E44" s="91">
        <v>9451.2649000000001</v>
      </c>
      <c r="F44" s="92">
        <v>6685.2704999999996</v>
      </c>
      <c r="G44" s="93">
        <v>10356.064</v>
      </c>
      <c r="H44" s="94">
        <f t="shared" si="142"/>
        <v>0.9936692164127221</v>
      </c>
      <c r="I44" s="95">
        <f t="shared" si="2"/>
        <v>-3.8679058406178024E-3</v>
      </c>
      <c r="J44" s="96">
        <f t="shared" si="143"/>
        <v>-9.2149675556005839E-3</v>
      </c>
      <c r="K44" s="91">
        <v>6365.8692899999996</v>
      </c>
      <c r="L44" s="92">
        <v>4659.1798499999995</v>
      </c>
      <c r="M44" s="92">
        <v>7357.1809999999996</v>
      </c>
      <c r="N44" s="97">
        <f t="shared" si="144"/>
        <v>0.71042251187323668</v>
      </c>
      <c r="O44" s="98">
        <f t="shared" si="112"/>
        <v>3.6875705455822749E-2</v>
      </c>
      <c r="P44" s="99">
        <f t="shared" si="145"/>
        <v>1.3490375768945961E-2</v>
      </c>
      <c r="Q44" s="91">
        <v>1094.0262600000001</v>
      </c>
      <c r="R44" s="92">
        <v>736.99</v>
      </c>
      <c r="S44" s="93">
        <v>1031.8689999999999</v>
      </c>
      <c r="T44" s="100">
        <f t="shared" si="146"/>
        <v>9.9639109993912733E-2</v>
      </c>
      <c r="U44" s="101">
        <f t="shared" si="114"/>
        <v>-1.6115370657666508E-2</v>
      </c>
      <c r="V44" s="102">
        <f t="shared" si="147"/>
        <v>-1.0601754605358157E-2</v>
      </c>
      <c r="W44" s="91">
        <v>1381.02</v>
      </c>
      <c r="X44" s="92">
        <v>1023.078</v>
      </c>
      <c r="Y44" s="93">
        <v>1569.29</v>
      </c>
      <c r="Z44" s="100">
        <f t="shared" si="148"/>
        <v>0.15153343973154279</v>
      </c>
      <c r="AA44" s="101">
        <f t="shared" si="116"/>
        <v>5.4133156410625938E-3</v>
      </c>
      <c r="AB44" s="102">
        <f t="shared" si="149"/>
        <v>-1.501205613024803E-3</v>
      </c>
      <c r="AC44" s="91">
        <v>3272.1946800000001</v>
      </c>
      <c r="AD44" s="92">
        <v>3640.5634399999999</v>
      </c>
      <c r="AE44" s="92">
        <v>3685.5612099999998</v>
      </c>
      <c r="AF44" s="92">
        <f t="shared" si="117"/>
        <v>413.36652999999978</v>
      </c>
      <c r="AG44" s="93">
        <f t="shared" si="118"/>
        <v>44.997769999999946</v>
      </c>
      <c r="AH44" s="91">
        <v>1029.4445700000001</v>
      </c>
      <c r="AI44" s="92">
        <v>119.66625000000001</v>
      </c>
      <c r="AJ44" s="92">
        <v>170.67322000000001</v>
      </c>
      <c r="AK44" s="92">
        <f t="shared" si="102"/>
        <v>-858.7713500000001</v>
      </c>
      <c r="AL44" s="93">
        <f t="shared" si="103"/>
        <v>51.00697000000001</v>
      </c>
      <c r="AM44" s="100">
        <f t="shared" si="126"/>
        <v>0.35815174128531335</v>
      </c>
      <c r="AN44" s="101">
        <f t="shared" si="119"/>
        <v>1.1079298861786602E-2</v>
      </c>
      <c r="AO44" s="102">
        <f t="shared" si="120"/>
        <v>-0.18484701729692476</v>
      </c>
      <c r="AP44" s="100">
        <f t="shared" si="22"/>
        <v>1.6585509628198897E-2</v>
      </c>
      <c r="AQ44" s="101">
        <f t="shared" si="121"/>
        <v>-9.2604766681869954E-2</v>
      </c>
      <c r="AR44" s="102">
        <f t="shared" si="46"/>
        <v>-1.2629982374384487E-3</v>
      </c>
      <c r="AS44" s="101">
        <f t="shared" si="150"/>
        <v>1.6480510356058055E-2</v>
      </c>
      <c r="AT44" s="101">
        <f t="shared" si="122"/>
        <v>-9.2440843652335042E-2</v>
      </c>
      <c r="AU44" s="101">
        <f t="shared" si="151"/>
        <v>-1.4194758898238465E-3</v>
      </c>
      <c r="AV44" s="91">
        <v>12093</v>
      </c>
      <c r="AW44" s="92">
        <v>5990</v>
      </c>
      <c r="AX44" s="93">
        <v>8954</v>
      </c>
      <c r="AY44" s="103">
        <v>95</v>
      </c>
      <c r="AZ44" s="104">
        <v>99</v>
      </c>
      <c r="BA44" s="105">
        <v>96.5</v>
      </c>
      <c r="BB44" s="103">
        <v>185</v>
      </c>
      <c r="BC44" s="104">
        <v>171</v>
      </c>
      <c r="BD44" s="104">
        <v>177</v>
      </c>
      <c r="BE44" s="190">
        <f t="shared" si="127"/>
        <v>10.309729418537708</v>
      </c>
      <c r="BF44" s="106">
        <f t="shared" si="128"/>
        <v>-3.8341302305850995</v>
      </c>
      <c r="BG44" s="106">
        <f t="shared" si="129"/>
        <v>0.22555433436262362</v>
      </c>
      <c r="BH44" s="190">
        <f t="shared" si="130"/>
        <v>5.6208411801632145</v>
      </c>
      <c r="BI44" s="106">
        <f t="shared" si="131"/>
        <v>-1.6422218828998476</v>
      </c>
      <c r="BJ44" s="191">
        <f t="shared" si="132"/>
        <v>-0.21736544751709719</v>
      </c>
      <c r="BK44" s="92">
        <v>339</v>
      </c>
      <c r="BL44" s="92">
        <v>339</v>
      </c>
      <c r="BM44" s="92">
        <v>339</v>
      </c>
      <c r="BN44" s="91">
        <v>55553</v>
      </c>
      <c r="BO44" s="92">
        <v>27807</v>
      </c>
      <c r="BP44" s="93">
        <v>44155</v>
      </c>
      <c r="BQ44" s="107">
        <f t="shared" si="152"/>
        <v>234.53887441965801</v>
      </c>
      <c r="BR44" s="107">
        <f t="shared" si="107"/>
        <v>64.408280212324485</v>
      </c>
      <c r="BS44" s="107">
        <f t="shared" si="153"/>
        <v>-5.8779450862217857</v>
      </c>
      <c r="BT44" s="108">
        <f t="shared" si="154"/>
        <v>1156.5852133124861</v>
      </c>
      <c r="BU44" s="107">
        <f t="shared" si="110"/>
        <v>375.03680514247037</v>
      </c>
      <c r="BV44" s="109">
        <f t="shared" si="155"/>
        <v>40.513343529514486</v>
      </c>
      <c r="BW44" s="106">
        <f t="shared" si="123"/>
        <v>4.931315613133795</v>
      </c>
      <c r="BX44" s="106">
        <f t="shared" si="124"/>
        <v>0.33750100964417307</v>
      </c>
      <c r="BY44" s="106">
        <f t="shared" si="125"/>
        <v>0.28907855136417915</v>
      </c>
      <c r="BZ44" s="100">
        <f t="shared" si="139"/>
        <v>0.4771089284363621</v>
      </c>
      <c r="CA44" s="101">
        <f t="shared" si="140"/>
        <v>-0.12315904351302576</v>
      </c>
      <c r="CB44" s="192">
        <f t="shared" si="135"/>
        <v>2.3923576654227396E-2</v>
      </c>
      <c r="CC44" s="86"/>
      <c r="CD44" s="90"/>
      <c r="CE44" s="110"/>
      <c r="CF44" s="110"/>
    </row>
    <row r="45" spans="1:84" s="111" customFormat="1" ht="15" customHeight="1" x14ac:dyDescent="0.2">
      <c r="A45" s="67" t="s">
        <v>65</v>
      </c>
      <c r="B45" s="91">
        <v>23137.967530000002</v>
      </c>
      <c r="C45" s="92">
        <v>17042.165659999999</v>
      </c>
      <c r="D45" s="93">
        <v>26612.670999999998</v>
      </c>
      <c r="E45" s="91">
        <v>22403.261640000001</v>
      </c>
      <c r="F45" s="92">
        <v>16753.967689999998</v>
      </c>
      <c r="G45" s="93">
        <v>26052.806</v>
      </c>
      <c r="H45" s="94">
        <f t="shared" si="142"/>
        <v>1.0214896238048217</v>
      </c>
      <c r="I45" s="95">
        <f t="shared" si="2"/>
        <v>-1.1304971098637262E-2</v>
      </c>
      <c r="J45" s="96">
        <f t="shared" si="143"/>
        <v>4.2878495545335404E-3</v>
      </c>
      <c r="K45" s="91">
        <v>12969.408519999999</v>
      </c>
      <c r="L45" s="92">
        <v>10512.243</v>
      </c>
      <c r="M45" s="92">
        <v>16556.904999999999</v>
      </c>
      <c r="N45" s="97">
        <f t="shared" si="144"/>
        <v>0.63551331092704555</v>
      </c>
      <c r="O45" s="98">
        <f t="shared" si="112"/>
        <v>5.6606153192311437E-2</v>
      </c>
      <c r="P45" s="99">
        <f t="shared" si="145"/>
        <v>8.0653419140408467E-3</v>
      </c>
      <c r="Q45" s="91">
        <v>2602.99476</v>
      </c>
      <c r="R45" s="92">
        <v>2251.3200000000002</v>
      </c>
      <c r="S45" s="93">
        <v>3451.5239999999999</v>
      </c>
      <c r="T45" s="100">
        <f t="shared" si="146"/>
        <v>0.13248185243462834</v>
      </c>
      <c r="U45" s="101">
        <f t="shared" si="114"/>
        <v>1.6293647260410687E-2</v>
      </c>
      <c r="V45" s="102">
        <f t="shared" si="147"/>
        <v>-1.8934813165375763E-3</v>
      </c>
      <c r="W45" s="91">
        <v>4938.3999999999996</v>
      </c>
      <c r="X45" s="92">
        <v>3132.9</v>
      </c>
      <c r="Y45" s="93">
        <v>4754.5940000000001</v>
      </c>
      <c r="Z45" s="100">
        <f t="shared" si="148"/>
        <v>0.18249834585955924</v>
      </c>
      <c r="AA45" s="101">
        <f t="shared" si="116"/>
        <v>-3.7933842959889802E-2</v>
      </c>
      <c r="AB45" s="102">
        <f t="shared" si="149"/>
        <v>-4.4961654089533398E-3</v>
      </c>
      <c r="AC45" s="91">
        <v>3305.9159299999997</v>
      </c>
      <c r="AD45" s="92">
        <v>3254.7741800000003</v>
      </c>
      <c r="AE45" s="92">
        <v>3479.1714099999999</v>
      </c>
      <c r="AF45" s="92">
        <f t="shared" si="117"/>
        <v>173.25548000000026</v>
      </c>
      <c r="AG45" s="93">
        <f t="shared" si="118"/>
        <v>224.39722999999958</v>
      </c>
      <c r="AH45" s="91">
        <v>291.36374000000006</v>
      </c>
      <c r="AI45" s="92">
        <v>0</v>
      </c>
      <c r="AJ45" s="92">
        <v>0</v>
      </c>
      <c r="AK45" s="92">
        <f t="shared" si="102"/>
        <v>-291.36374000000006</v>
      </c>
      <c r="AL45" s="93">
        <f t="shared" si="103"/>
        <v>0</v>
      </c>
      <c r="AM45" s="100">
        <f t="shared" si="126"/>
        <v>0.13073364225635226</v>
      </c>
      <c r="AN45" s="101">
        <f t="shared" si="119"/>
        <v>-1.2144764229163246E-2</v>
      </c>
      <c r="AO45" s="102">
        <f t="shared" si="120"/>
        <v>-6.0249959530792957E-2</v>
      </c>
      <c r="AP45" s="100">
        <f t="shared" si="22"/>
        <v>0</v>
      </c>
      <c r="AQ45" s="101">
        <f t="shared" si="121"/>
        <v>-1.2592451762335066E-2</v>
      </c>
      <c r="AR45" s="102">
        <f t="shared" si="46"/>
        <v>0</v>
      </c>
      <c r="AS45" s="101">
        <f t="shared" si="150"/>
        <v>0</v>
      </c>
      <c r="AT45" s="101">
        <f t="shared" si="122"/>
        <v>-1.3005416116722193E-2</v>
      </c>
      <c r="AU45" s="101">
        <f t="shared" si="151"/>
        <v>0</v>
      </c>
      <c r="AV45" s="91">
        <v>21131</v>
      </c>
      <c r="AW45" s="92">
        <v>12692</v>
      </c>
      <c r="AX45" s="93">
        <v>18667</v>
      </c>
      <c r="AY45" s="103">
        <v>196</v>
      </c>
      <c r="AZ45" s="104">
        <v>189.86</v>
      </c>
      <c r="BA45" s="105">
        <v>194.60000000000002</v>
      </c>
      <c r="BB45" s="103">
        <v>403</v>
      </c>
      <c r="BC45" s="104">
        <v>368.02</v>
      </c>
      <c r="BD45" s="104">
        <v>397</v>
      </c>
      <c r="BE45" s="190">
        <f t="shared" si="127"/>
        <v>10.658330478474362</v>
      </c>
      <c r="BF45" s="106">
        <f t="shared" si="128"/>
        <v>-1.3206944648362953</v>
      </c>
      <c r="BG45" s="106">
        <f t="shared" si="129"/>
        <v>-0.48321241277884042</v>
      </c>
      <c r="BH45" s="190">
        <f t="shared" si="130"/>
        <v>5.2244612370556958</v>
      </c>
      <c r="BI45" s="106">
        <f t="shared" si="131"/>
        <v>-0.60156578251971116</v>
      </c>
      <c r="BJ45" s="191">
        <f t="shared" si="132"/>
        <v>-0.52341478417503495</v>
      </c>
      <c r="BK45" s="92">
        <v>515</v>
      </c>
      <c r="BL45" s="92">
        <v>521</v>
      </c>
      <c r="BM45" s="92">
        <v>522</v>
      </c>
      <c r="BN45" s="91">
        <v>96751</v>
      </c>
      <c r="BO45" s="92">
        <v>57509</v>
      </c>
      <c r="BP45" s="93">
        <v>83687</v>
      </c>
      <c r="BQ45" s="107">
        <f t="shared" si="152"/>
        <v>311.31246191164695</v>
      </c>
      <c r="BR45" s="107">
        <f t="shared" si="107"/>
        <v>79.75659540897513</v>
      </c>
      <c r="BS45" s="107">
        <f t="shared" si="153"/>
        <v>19.984709907612853</v>
      </c>
      <c r="BT45" s="108">
        <f t="shared" si="154"/>
        <v>1395.6611131944073</v>
      </c>
      <c r="BU45" s="107">
        <f t="shared" si="110"/>
        <v>335.4528107004412</v>
      </c>
      <c r="BV45" s="109">
        <f t="shared" si="155"/>
        <v>75.619536610732666</v>
      </c>
      <c r="BW45" s="106">
        <f t="shared" si="123"/>
        <v>4.4831520865698824</v>
      </c>
      <c r="BX45" s="106">
        <f t="shared" si="124"/>
        <v>-9.5476468633373557E-2</v>
      </c>
      <c r="BY45" s="106">
        <f t="shared" si="125"/>
        <v>-4.7969880023247313E-2</v>
      </c>
      <c r="BZ45" s="100">
        <f t="shared" si="139"/>
        <v>0.58725246656281138</v>
      </c>
      <c r="CA45" s="101">
        <f t="shared" si="140"/>
        <v>-0.10090145071731949</v>
      </c>
      <c r="CB45" s="192">
        <f t="shared" si="135"/>
        <v>-2.2592604009080808E-2</v>
      </c>
      <c r="CC45" s="86"/>
      <c r="CD45" s="90"/>
      <c r="CE45" s="110"/>
      <c r="CF45" s="110"/>
    </row>
    <row r="46" spans="1:84" s="111" customFormat="1" ht="15" customHeight="1" x14ac:dyDescent="0.2">
      <c r="A46" s="67" t="s">
        <v>66</v>
      </c>
      <c r="B46" s="91">
        <v>9515.0441599999995</v>
      </c>
      <c r="C46" s="92">
        <v>6985.2541600000004</v>
      </c>
      <c r="D46" s="93">
        <v>11086.181</v>
      </c>
      <c r="E46" s="91">
        <v>9946.3678199999995</v>
      </c>
      <c r="F46" s="92">
        <v>7438.6558299999997</v>
      </c>
      <c r="G46" s="93">
        <v>11662.058999999999</v>
      </c>
      <c r="H46" s="94">
        <f t="shared" si="142"/>
        <v>0.95061952610598188</v>
      </c>
      <c r="I46" s="95">
        <f t="shared" si="2"/>
        <v>-6.0155322584694026E-3</v>
      </c>
      <c r="J46" s="96">
        <f t="shared" si="143"/>
        <v>1.157162287747604E-2</v>
      </c>
      <c r="K46" s="91">
        <v>6588.4627499999997</v>
      </c>
      <c r="L46" s="92">
        <v>5000.058</v>
      </c>
      <c r="M46" s="92">
        <v>7877.8590000000004</v>
      </c>
      <c r="N46" s="97">
        <f t="shared" si="144"/>
        <v>0.67551184572124023</v>
      </c>
      <c r="O46" s="98">
        <f t="shared" si="112"/>
        <v>1.3112981207902719E-2</v>
      </c>
      <c r="P46" s="99">
        <f t="shared" si="145"/>
        <v>3.3395992469735791E-3</v>
      </c>
      <c r="Q46" s="91">
        <v>1089.21747</v>
      </c>
      <c r="R46" s="92">
        <v>797.03</v>
      </c>
      <c r="S46" s="93">
        <v>1118.7429999999999</v>
      </c>
      <c r="T46" s="100">
        <f t="shared" si="146"/>
        <v>9.5930144068041498E-2</v>
      </c>
      <c r="U46" s="101">
        <f t="shared" si="114"/>
        <v>-1.3578923936644463E-2</v>
      </c>
      <c r="V46" s="102">
        <f t="shared" si="147"/>
        <v>-1.121690214769934E-2</v>
      </c>
      <c r="W46" s="91">
        <v>1735.11</v>
      </c>
      <c r="X46" s="92">
        <v>1254.2049999999999</v>
      </c>
      <c r="Y46" s="93">
        <v>1850.288</v>
      </c>
      <c r="Z46" s="100">
        <f t="shared" si="148"/>
        <v>0.15865877543579571</v>
      </c>
      <c r="AA46" s="101">
        <f t="shared" si="116"/>
        <v>-1.5787819683185128E-2</v>
      </c>
      <c r="AB46" s="102">
        <f t="shared" si="149"/>
        <v>-9.9476272077851369E-3</v>
      </c>
      <c r="AC46" s="91">
        <v>3518.5134500000004</v>
      </c>
      <c r="AD46" s="92">
        <v>3657.4764799999998</v>
      </c>
      <c r="AE46" s="92">
        <v>3674.0277099999998</v>
      </c>
      <c r="AF46" s="92">
        <f t="shared" si="117"/>
        <v>155.51425999999947</v>
      </c>
      <c r="AG46" s="93">
        <f t="shared" si="118"/>
        <v>16.551230000000032</v>
      </c>
      <c r="AH46" s="91">
        <v>1191.3545999999997</v>
      </c>
      <c r="AI46" s="92">
        <v>1769.7545500000001</v>
      </c>
      <c r="AJ46" s="92">
        <v>1728.86581</v>
      </c>
      <c r="AK46" s="92">
        <f t="shared" si="102"/>
        <v>537.51121000000035</v>
      </c>
      <c r="AL46" s="93">
        <f t="shared" si="103"/>
        <v>-40.888740000000098</v>
      </c>
      <c r="AM46" s="100">
        <f t="shared" si="126"/>
        <v>0.33140607302009589</v>
      </c>
      <c r="AN46" s="101">
        <f t="shared" si="119"/>
        <v>-3.8378175043761786E-2</v>
      </c>
      <c r="AO46" s="102">
        <f t="shared" si="120"/>
        <v>-0.19219355502837004</v>
      </c>
      <c r="AP46" s="100">
        <f t="shared" si="22"/>
        <v>0.15594782459351872</v>
      </c>
      <c r="AQ46" s="101">
        <f t="shared" si="121"/>
        <v>3.0740355246366508E-2</v>
      </c>
      <c r="AR46" s="102">
        <f t="shared" si="46"/>
        <v>-9.7407960244523611E-2</v>
      </c>
      <c r="AS46" s="101">
        <f t="shared" si="150"/>
        <v>0.14824704711234954</v>
      </c>
      <c r="AT46" s="101">
        <f t="shared" si="122"/>
        <v>2.8469192365771334E-2</v>
      </c>
      <c r="AU46" s="101">
        <f t="shared" si="151"/>
        <v>-8.9666171410626577E-2</v>
      </c>
      <c r="AV46" s="91">
        <v>10261</v>
      </c>
      <c r="AW46" s="92">
        <v>5950</v>
      </c>
      <c r="AX46" s="93">
        <v>8973</v>
      </c>
      <c r="AY46" s="103">
        <v>95</v>
      </c>
      <c r="AZ46" s="104">
        <v>92</v>
      </c>
      <c r="BA46" s="105">
        <v>92</v>
      </c>
      <c r="BB46" s="103">
        <v>229</v>
      </c>
      <c r="BC46" s="104">
        <v>215</v>
      </c>
      <c r="BD46" s="104">
        <v>213</v>
      </c>
      <c r="BE46" s="190">
        <f t="shared" si="127"/>
        <v>10.836956521739131</v>
      </c>
      <c r="BF46" s="106">
        <f t="shared" si="128"/>
        <v>-1.1642130689041448</v>
      </c>
      <c r="BG46" s="106">
        <f t="shared" si="129"/>
        <v>5.7971014492753881E-2</v>
      </c>
      <c r="BH46" s="190">
        <f t="shared" si="130"/>
        <v>4.68075117370892</v>
      </c>
      <c r="BI46" s="106">
        <f t="shared" si="131"/>
        <v>-0.29789996651427231</v>
      </c>
      <c r="BJ46" s="191">
        <f t="shared" si="132"/>
        <v>6.8348072933726023E-2</v>
      </c>
      <c r="BK46" s="92">
        <v>304</v>
      </c>
      <c r="BL46" s="92">
        <v>304</v>
      </c>
      <c r="BM46" s="92">
        <v>304</v>
      </c>
      <c r="BN46" s="91">
        <v>53421</v>
      </c>
      <c r="BO46" s="92">
        <v>31488</v>
      </c>
      <c r="BP46" s="93">
        <v>47324</v>
      </c>
      <c r="BQ46" s="107">
        <f t="shared" si="152"/>
        <v>246.43012002366663</v>
      </c>
      <c r="BR46" s="107">
        <f t="shared" si="107"/>
        <v>60.241770498199116</v>
      </c>
      <c r="BS46" s="107">
        <f t="shared" si="153"/>
        <v>10.19232054449995</v>
      </c>
      <c r="BT46" s="108">
        <f t="shared" si="154"/>
        <v>1299.6833834837846</v>
      </c>
      <c r="BU46" s="107">
        <f t="shared" si="110"/>
        <v>330.34629937892146</v>
      </c>
      <c r="BV46" s="109">
        <f t="shared" si="155"/>
        <v>49.489126340927442</v>
      </c>
      <c r="BW46" s="106">
        <f t="shared" si="123"/>
        <v>5.2740443552880869</v>
      </c>
      <c r="BX46" s="106">
        <f t="shared" si="124"/>
        <v>6.7826637716700056E-2</v>
      </c>
      <c r="BY46" s="106">
        <f t="shared" si="125"/>
        <v>-1.8056485048047577E-2</v>
      </c>
      <c r="BZ46" s="100">
        <f t="shared" si="139"/>
        <v>0.57022363601310977</v>
      </c>
      <c r="CA46" s="101">
        <f t="shared" si="140"/>
        <v>-7.3464912280701622E-2</v>
      </c>
      <c r="CB46" s="192">
        <f t="shared" si="135"/>
        <v>-2.0357417129733824E-3</v>
      </c>
      <c r="CC46" s="86"/>
      <c r="CD46" s="90"/>
      <c r="CE46" s="110"/>
      <c r="CF46" s="110"/>
    </row>
    <row r="47" spans="1:84" s="111" customFormat="1" ht="15" customHeight="1" x14ac:dyDescent="0.2">
      <c r="A47" s="67" t="s">
        <v>67</v>
      </c>
      <c r="B47" s="91">
        <v>15928.052</v>
      </c>
      <c r="C47" s="92">
        <v>11773.691000000001</v>
      </c>
      <c r="D47" s="93">
        <v>18476.044999999998</v>
      </c>
      <c r="E47" s="91">
        <v>16249.471</v>
      </c>
      <c r="F47" s="92">
        <v>12613.956</v>
      </c>
      <c r="G47" s="93">
        <v>19241.252</v>
      </c>
      <c r="H47" s="94">
        <f t="shared" si="142"/>
        <v>0.96023091428769802</v>
      </c>
      <c r="I47" s="95">
        <f t="shared" si="2"/>
        <v>-1.9988811019051922E-2</v>
      </c>
      <c r="J47" s="96">
        <f t="shared" si="143"/>
        <v>2.6844829858673536E-2</v>
      </c>
      <c r="K47" s="91">
        <v>10748.715</v>
      </c>
      <c r="L47" s="92">
        <v>8867.5290000000005</v>
      </c>
      <c r="M47" s="92">
        <v>13513.606</v>
      </c>
      <c r="N47" s="97">
        <f t="shared" si="144"/>
        <v>0.70232467201198756</v>
      </c>
      <c r="O47" s="98">
        <f t="shared" si="112"/>
        <v>4.0843753648552861E-2</v>
      </c>
      <c r="P47" s="99">
        <f t="shared" si="145"/>
        <v>-6.6882186098937702E-4</v>
      </c>
      <c r="Q47" s="91">
        <v>2153.3510000000001</v>
      </c>
      <c r="R47" s="92">
        <v>1479.27</v>
      </c>
      <c r="S47" s="93">
        <v>2304.5790000000002</v>
      </c>
      <c r="T47" s="100">
        <f t="shared" si="146"/>
        <v>0.11977281935707719</v>
      </c>
      <c r="U47" s="101">
        <f t="shared" si="114"/>
        <v>-1.2745402313031354E-2</v>
      </c>
      <c r="V47" s="102">
        <f t="shared" si="147"/>
        <v>2.5003316458468705E-3</v>
      </c>
      <c r="W47" s="91">
        <v>2614.3000000000002</v>
      </c>
      <c r="X47" s="92">
        <v>1786.81</v>
      </c>
      <c r="Y47" s="93">
        <v>2690.3850000000002</v>
      </c>
      <c r="Z47" s="100">
        <f t="shared" si="148"/>
        <v>0.13982380148651449</v>
      </c>
      <c r="AA47" s="101">
        <f t="shared" si="116"/>
        <v>-2.106143594675336E-2</v>
      </c>
      <c r="AB47" s="102">
        <f t="shared" si="149"/>
        <v>-1.8296179482766295E-3</v>
      </c>
      <c r="AC47" s="91">
        <v>4694.5039999999999</v>
      </c>
      <c r="AD47" s="92">
        <v>5178.6090000000004</v>
      </c>
      <c r="AE47" s="92">
        <v>5107.9409999999998</v>
      </c>
      <c r="AF47" s="92">
        <f t="shared" si="117"/>
        <v>413.4369999999999</v>
      </c>
      <c r="AG47" s="93">
        <f t="shared" si="118"/>
        <v>-70.668000000000575</v>
      </c>
      <c r="AH47" s="91">
        <v>483.14</v>
      </c>
      <c r="AI47" s="92">
        <v>135.309</v>
      </c>
      <c r="AJ47" s="92">
        <v>0</v>
      </c>
      <c r="AK47" s="92">
        <f t="shared" si="102"/>
        <v>-483.14</v>
      </c>
      <c r="AL47" s="93">
        <f t="shared" si="103"/>
        <v>-135.309</v>
      </c>
      <c r="AM47" s="100">
        <f t="shared" si="126"/>
        <v>0.276462901015883</v>
      </c>
      <c r="AN47" s="101">
        <f t="shared" si="119"/>
        <v>-1.8268934364865375E-2</v>
      </c>
      <c r="AO47" s="102">
        <f t="shared" si="120"/>
        <v>-0.16338293832201028</v>
      </c>
      <c r="AP47" s="100">
        <f t="shared" si="22"/>
        <v>0</v>
      </c>
      <c r="AQ47" s="101">
        <f t="shared" si="121"/>
        <v>-3.0332648336406736E-2</v>
      </c>
      <c r="AR47" s="102">
        <f t="shared" si="46"/>
        <v>-1.1492487784841642E-2</v>
      </c>
      <c r="AS47" s="101">
        <f t="shared" si="150"/>
        <v>0</v>
      </c>
      <c r="AT47" s="101">
        <f t="shared" si="122"/>
        <v>-2.973266022013886E-2</v>
      </c>
      <c r="AU47" s="101">
        <f t="shared" si="151"/>
        <v>-1.0726928173841735E-2</v>
      </c>
      <c r="AV47" s="91">
        <v>18767</v>
      </c>
      <c r="AW47" s="92">
        <v>10237</v>
      </c>
      <c r="AX47" s="93">
        <v>15113</v>
      </c>
      <c r="AY47" s="103">
        <v>172</v>
      </c>
      <c r="AZ47" s="104">
        <v>166</v>
      </c>
      <c r="BA47" s="105">
        <v>156</v>
      </c>
      <c r="BB47" s="103">
        <v>380</v>
      </c>
      <c r="BC47" s="104">
        <v>377</v>
      </c>
      <c r="BD47" s="104">
        <v>379</v>
      </c>
      <c r="BE47" s="190">
        <f t="shared" si="127"/>
        <v>10.764245014245013</v>
      </c>
      <c r="BF47" s="106">
        <f t="shared" si="128"/>
        <v>-1.359139998674884</v>
      </c>
      <c r="BG47" s="106">
        <f t="shared" si="129"/>
        <v>0.48613256444581587</v>
      </c>
      <c r="BH47" s="190">
        <f t="shared" si="130"/>
        <v>4.4306654939900323</v>
      </c>
      <c r="BI47" s="106">
        <f t="shared" si="131"/>
        <v>-1.056761406594763</v>
      </c>
      <c r="BJ47" s="191">
        <f t="shared" si="132"/>
        <v>-9.4975531650993261E-2</v>
      </c>
      <c r="BK47" s="92">
        <v>543</v>
      </c>
      <c r="BL47" s="92">
        <v>550</v>
      </c>
      <c r="BM47" s="92">
        <v>544</v>
      </c>
      <c r="BN47" s="91">
        <v>98721</v>
      </c>
      <c r="BO47" s="92">
        <v>55160</v>
      </c>
      <c r="BP47" s="93">
        <v>80423</v>
      </c>
      <c r="BQ47" s="107">
        <f t="shared" si="152"/>
        <v>239.25061238700371</v>
      </c>
      <c r="BR47" s="107">
        <f>BQ47-E47*1000/BN47</f>
        <v>74.650669112523104</v>
      </c>
      <c r="BS47" s="107">
        <f t="shared" si="153"/>
        <v>10.571207020796322</v>
      </c>
      <c r="BT47" s="108">
        <f t="shared" si="154"/>
        <v>1273.1590021835507</v>
      </c>
      <c r="BU47" s="107">
        <f t="shared" si="110"/>
        <v>407.30558927791844</v>
      </c>
      <c r="BV47" s="109">
        <f t="shared" si="155"/>
        <v>40.966367622644157</v>
      </c>
      <c r="BW47" s="106">
        <f t="shared" si="123"/>
        <v>5.3214451134784619</v>
      </c>
      <c r="BX47" s="106">
        <f t="shared" si="124"/>
        <v>6.1094498036462497E-2</v>
      </c>
      <c r="BY47" s="106">
        <f t="shared" si="125"/>
        <v>-6.6852239261598889E-2</v>
      </c>
      <c r="BZ47" s="100">
        <f t="shared" si="139"/>
        <v>0.54152526395173461</v>
      </c>
      <c r="CA47" s="101">
        <f t="shared" si="140"/>
        <v>-0.12443308708948941</v>
      </c>
      <c r="CB47" s="192">
        <f t="shared" si="135"/>
        <v>-1.25681564400284E-2</v>
      </c>
      <c r="CC47" s="86"/>
      <c r="CD47" s="90"/>
      <c r="CE47" s="110"/>
      <c r="CF47" s="110"/>
    </row>
    <row r="48" spans="1:84" s="111" customFormat="1" ht="15" customHeight="1" x14ac:dyDescent="0.2">
      <c r="A48" s="67" t="s">
        <v>68</v>
      </c>
      <c r="B48" s="91">
        <v>11704.186</v>
      </c>
      <c r="C48" s="92">
        <v>7689.9269999999997</v>
      </c>
      <c r="D48" s="93">
        <v>12415.700999999999</v>
      </c>
      <c r="E48" s="91">
        <v>11646.156000000001</v>
      </c>
      <c r="F48" s="92">
        <v>8057.9110000000001</v>
      </c>
      <c r="G48" s="93">
        <v>12471.218999999999</v>
      </c>
      <c r="H48" s="94">
        <f t="shared" si="142"/>
        <v>0.99554831007297684</v>
      </c>
      <c r="I48" s="95">
        <f t="shared" si="2"/>
        <v>-9.4344499037913865E-3</v>
      </c>
      <c r="J48" s="96">
        <f t="shared" si="143"/>
        <v>4.1215729333378248E-2</v>
      </c>
      <c r="K48" s="91">
        <v>6737.9809999999998</v>
      </c>
      <c r="L48" s="92">
        <v>5380.01</v>
      </c>
      <c r="M48" s="92">
        <v>8467.116</v>
      </c>
      <c r="N48" s="97">
        <f t="shared" si="144"/>
        <v>0.67893250852222231</v>
      </c>
      <c r="O48" s="98">
        <f t="shared" si="112"/>
        <v>0.1003741412807051</v>
      </c>
      <c r="P48" s="99">
        <f t="shared" si="145"/>
        <v>1.1264424325213906E-2</v>
      </c>
      <c r="Q48" s="91">
        <v>1136.2719999999999</v>
      </c>
      <c r="R48" s="92">
        <v>871.63</v>
      </c>
      <c r="S48" s="93">
        <v>1174.895</v>
      </c>
      <c r="T48" s="100">
        <f t="shared" si="146"/>
        <v>9.4208513217513071E-2</v>
      </c>
      <c r="U48" s="101">
        <f t="shared" si="114"/>
        <v>-3.3577567173907613E-3</v>
      </c>
      <c r="V48" s="102">
        <f t="shared" si="147"/>
        <v>-1.3962202492799433E-2</v>
      </c>
      <c r="W48" s="91">
        <v>2610.59</v>
      </c>
      <c r="X48" s="92">
        <v>1481.54</v>
      </c>
      <c r="Y48" s="93">
        <v>2357.4659999999999</v>
      </c>
      <c r="Z48" s="100">
        <f t="shared" si="148"/>
        <v>0.18903252360494993</v>
      </c>
      <c r="AA48" s="101">
        <f t="shared" si="116"/>
        <v>-3.5126417765919571E-2</v>
      </c>
      <c r="AB48" s="102">
        <f t="shared" si="149"/>
        <v>5.1709743771165828E-3</v>
      </c>
      <c r="AC48" s="91">
        <v>1496.61709</v>
      </c>
      <c r="AD48" s="92">
        <v>1968.76359</v>
      </c>
      <c r="AE48" s="92">
        <v>1971.1902500000001</v>
      </c>
      <c r="AF48" s="92">
        <f t="shared" si="117"/>
        <v>474.57316000000014</v>
      </c>
      <c r="AG48" s="93">
        <f t="shared" si="118"/>
        <v>2.4266600000000835</v>
      </c>
      <c r="AH48" s="91">
        <v>0</v>
      </c>
      <c r="AI48" s="92">
        <v>0</v>
      </c>
      <c r="AJ48" s="92">
        <v>0</v>
      </c>
      <c r="AK48" s="92">
        <f t="shared" si="102"/>
        <v>0</v>
      </c>
      <c r="AL48" s="93">
        <f t="shared" si="103"/>
        <v>0</v>
      </c>
      <c r="AM48" s="100">
        <f t="shared" si="126"/>
        <v>0.15876592469486825</v>
      </c>
      <c r="AN48" s="101">
        <f t="shared" si="119"/>
        <v>3.0895683227413789E-2</v>
      </c>
      <c r="AO48" s="102">
        <f t="shared" si="120"/>
        <v>-9.7252577171274307E-2</v>
      </c>
      <c r="AP48" s="100">
        <f t="shared" si="22"/>
        <v>0</v>
      </c>
      <c r="AQ48" s="101">
        <f t="shared" si="121"/>
        <v>0</v>
      </c>
      <c r="AR48" s="102">
        <f t="shared" si="46"/>
        <v>0</v>
      </c>
      <c r="AS48" s="101">
        <f t="shared" si="150"/>
        <v>0</v>
      </c>
      <c r="AT48" s="101">
        <f t="shared" si="122"/>
        <v>0</v>
      </c>
      <c r="AU48" s="101">
        <f t="shared" si="151"/>
        <v>0</v>
      </c>
      <c r="AV48" s="91">
        <v>11393</v>
      </c>
      <c r="AW48" s="92">
        <v>5696</v>
      </c>
      <c r="AX48" s="93">
        <v>8282</v>
      </c>
      <c r="AY48" s="103">
        <v>93</v>
      </c>
      <c r="AZ48" s="104">
        <v>91.9</v>
      </c>
      <c r="BA48" s="105">
        <v>91.5</v>
      </c>
      <c r="BB48" s="103">
        <v>197</v>
      </c>
      <c r="BC48" s="104">
        <v>195.5</v>
      </c>
      <c r="BD48" s="104">
        <v>196</v>
      </c>
      <c r="BE48" s="190">
        <f t="shared" si="127"/>
        <v>10.057073466909532</v>
      </c>
      <c r="BF48" s="106">
        <f t="shared" si="128"/>
        <v>-3.5546350157666922</v>
      </c>
      <c r="BG48" s="106">
        <f t="shared" si="129"/>
        <v>-0.2729954485783157</v>
      </c>
      <c r="BH48" s="190">
        <f t="shared" si="130"/>
        <v>4.6950113378684808</v>
      </c>
      <c r="BI48" s="106">
        <f t="shared" si="131"/>
        <v>-1.7308205854253718</v>
      </c>
      <c r="BJ48" s="191">
        <f t="shared" si="132"/>
        <v>-0.16091364081864601</v>
      </c>
      <c r="BK48" s="92">
        <v>315</v>
      </c>
      <c r="BL48" s="92">
        <v>320</v>
      </c>
      <c r="BM48" s="92">
        <v>323</v>
      </c>
      <c r="BN48" s="91">
        <v>50781</v>
      </c>
      <c r="BO48" s="92">
        <v>26132</v>
      </c>
      <c r="BP48" s="93">
        <v>38710</v>
      </c>
      <c r="BQ48" s="107">
        <f t="shared" si="152"/>
        <v>322.17047274606045</v>
      </c>
      <c r="BR48" s="107">
        <f t="shared" si="107"/>
        <v>92.829656298964096</v>
      </c>
      <c r="BS48" s="107">
        <f t="shared" si="153"/>
        <v>13.81630926833202</v>
      </c>
      <c r="BT48" s="108">
        <f t="shared" si="154"/>
        <v>1505.822144409563</v>
      </c>
      <c r="BU48" s="107">
        <f>BT48-E48*1000/AV48</f>
        <v>483.60183369245601</v>
      </c>
      <c r="BV48" s="109">
        <f t="shared" si="155"/>
        <v>91.160803117428031</v>
      </c>
      <c r="BW48" s="106">
        <f t="shared" si="123"/>
        <v>4.6739917894228444</v>
      </c>
      <c r="BX48" s="106">
        <f t="shared" si="124"/>
        <v>0.21678122153027868</v>
      </c>
      <c r="BY48" s="106">
        <f t="shared" si="125"/>
        <v>8.62108905464396E-2</v>
      </c>
      <c r="BZ48" s="100">
        <f t="shared" si="139"/>
        <v>0.43899341112963403</v>
      </c>
      <c r="CA48" s="101">
        <f t="shared" si="140"/>
        <v>-0.15151766509572789</v>
      </c>
      <c r="CB48" s="192">
        <f t="shared" si="135"/>
        <v>-1.2180622019537235E-2</v>
      </c>
      <c r="CC48" s="86"/>
      <c r="CD48" s="90"/>
      <c r="CE48" s="110"/>
      <c r="CF48" s="110"/>
    </row>
    <row r="49" spans="1:84" s="111" customFormat="1" ht="16.5" customHeight="1" x14ac:dyDescent="0.2">
      <c r="A49" s="67" t="s">
        <v>69</v>
      </c>
      <c r="B49" s="91">
        <v>41680.44814</v>
      </c>
      <c r="C49" s="92">
        <v>27860.25675</v>
      </c>
      <c r="D49" s="93">
        <v>42978.8</v>
      </c>
      <c r="E49" s="91">
        <v>39634.954229999996</v>
      </c>
      <c r="F49" s="92">
        <v>26240.621609999998</v>
      </c>
      <c r="G49" s="93">
        <v>40218.271999999997</v>
      </c>
      <c r="H49" s="94">
        <f t="shared" si="142"/>
        <v>1.0686386526004898</v>
      </c>
      <c r="I49" s="95">
        <f t="shared" si="2"/>
        <v>1.7030319760489965E-2</v>
      </c>
      <c r="J49" s="96">
        <f t="shared" si="143"/>
        <v>6.9162146159118532E-3</v>
      </c>
      <c r="K49" s="91">
        <v>19090.212100000001</v>
      </c>
      <c r="L49" s="92">
        <v>13306.135880000002</v>
      </c>
      <c r="M49" s="92">
        <v>20491.449000000001</v>
      </c>
      <c r="N49" s="97">
        <f t="shared" si="144"/>
        <v>0.50950595291612732</v>
      </c>
      <c r="O49" s="98">
        <f t="shared" si="112"/>
        <v>2.7855034657958244E-2</v>
      </c>
      <c r="P49" s="99">
        <f t="shared" si="145"/>
        <v>2.4243723894988856E-3</v>
      </c>
      <c r="Q49" s="91">
        <v>3514.2430600000007</v>
      </c>
      <c r="R49" s="92">
        <v>2376.31</v>
      </c>
      <c r="S49" s="93">
        <v>3626.6709999999998</v>
      </c>
      <c r="T49" s="100">
        <f t="shared" si="146"/>
        <v>9.0174709644412376E-2</v>
      </c>
      <c r="U49" s="101">
        <f t="shared" si="114"/>
        <v>1.5094612980412897E-3</v>
      </c>
      <c r="V49" s="102">
        <f t="shared" si="147"/>
        <v>-3.8373959195844853E-4</v>
      </c>
      <c r="W49" s="91">
        <v>14549.75</v>
      </c>
      <c r="X49" s="92">
        <v>8999.2099999999991</v>
      </c>
      <c r="Y49" s="93">
        <v>13713.16</v>
      </c>
      <c r="Z49" s="100">
        <f t="shared" si="148"/>
        <v>0.34096840361515285</v>
      </c>
      <c r="AA49" s="101">
        <f t="shared" si="116"/>
        <v>-2.6125498286900695E-2</v>
      </c>
      <c r="AB49" s="102">
        <f t="shared" si="149"/>
        <v>-1.9811702840608625E-3</v>
      </c>
      <c r="AC49" s="91">
        <v>14130.886090000002</v>
      </c>
      <c r="AD49" s="92">
        <v>12024.989</v>
      </c>
      <c r="AE49" s="92">
        <v>12722.4635</v>
      </c>
      <c r="AF49" s="92">
        <f t="shared" si="117"/>
        <v>-1408.4225900000019</v>
      </c>
      <c r="AG49" s="93">
        <f t="shared" si="118"/>
        <v>697.47450000000026</v>
      </c>
      <c r="AH49" s="91">
        <v>0</v>
      </c>
      <c r="AI49" s="92">
        <v>0</v>
      </c>
      <c r="AJ49" s="92">
        <v>0</v>
      </c>
      <c r="AK49" s="92">
        <f t="shared" si="102"/>
        <v>0</v>
      </c>
      <c r="AL49" s="93">
        <f t="shared" si="103"/>
        <v>0</v>
      </c>
      <c r="AM49" s="100">
        <f t="shared" si="126"/>
        <v>0.29601718754362616</v>
      </c>
      <c r="AN49" s="101">
        <f t="shared" si="119"/>
        <v>-4.3011942914278789E-2</v>
      </c>
      <c r="AO49" s="102">
        <f t="shared" si="120"/>
        <v>-0.13560083765637487</v>
      </c>
      <c r="AP49" s="100">
        <f t="shared" si="22"/>
        <v>0</v>
      </c>
      <c r="AQ49" s="101">
        <f t="shared" si="121"/>
        <v>0</v>
      </c>
      <c r="AR49" s="102">
        <f t="shared" si="46"/>
        <v>0</v>
      </c>
      <c r="AS49" s="101">
        <f t="shared" si="150"/>
        <v>0</v>
      </c>
      <c r="AT49" s="101">
        <f t="shared" si="122"/>
        <v>0</v>
      </c>
      <c r="AU49" s="101">
        <f t="shared" si="151"/>
        <v>0</v>
      </c>
      <c r="AV49" s="91">
        <v>22501</v>
      </c>
      <c r="AW49" s="92">
        <v>11929</v>
      </c>
      <c r="AX49" s="93">
        <v>17595</v>
      </c>
      <c r="AY49" s="103">
        <v>320</v>
      </c>
      <c r="AZ49" s="104">
        <v>300.58000000000004</v>
      </c>
      <c r="BA49" s="105">
        <v>298.77</v>
      </c>
      <c r="BB49" s="103">
        <v>402</v>
      </c>
      <c r="BC49" s="104">
        <v>381.45000000000005</v>
      </c>
      <c r="BD49" s="104">
        <v>376</v>
      </c>
      <c r="BE49" s="190">
        <f t="shared" si="127"/>
        <v>6.5434949961508861</v>
      </c>
      <c r="BF49" s="106">
        <f t="shared" si="128"/>
        <v>-1.2693522260713355</v>
      </c>
      <c r="BG49" s="106">
        <f t="shared" si="129"/>
        <v>-7.0939319727303385E-2</v>
      </c>
      <c r="BH49" s="190">
        <f t="shared" si="130"/>
        <v>5.1994680851063828</v>
      </c>
      <c r="BI49" s="106">
        <f t="shared" si="131"/>
        <v>-1.0197137833292169</v>
      </c>
      <c r="BJ49" s="191">
        <f t="shared" si="132"/>
        <v>-1.2661071183213579E-2</v>
      </c>
      <c r="BK49" s="92">
        <v>513</v>
      </c>
      <c r="BL49" s="92">
        <v>522</v>
      </c>
      <c r="BM49" s="92">
        <v>522</v>
      </c>
      <c r="BN49" s="91">
        <v>100600</v>
      </c>
      <c r="BO49" s="92">
        <v>55104</v>
      </c>
      <c r="BP49" s="93">
        <v>81396</v>
      </c>
      <c r="BQ49" s="107">
        <f t="shared" si="152"/>
        <v>494.10624600717478</v>
      </c>
      <c r="BR49" s="107">
        <f t="shared" si="107"/>
        <v>100.12061747834775</v>
      </c>
      <c r="BS49" s="107">
        <f t="shared" si="153"/>
        <v>17.904489147418701</v>
      </c>
      <c r="BT49" s="108">
        <f t="shared" si="154"/>
        <v>2285.778459789713</v>
      </c>
      <c r="BU49" s="107">
        <f>BT49-E49*1000/AV49</f>
        <v>524.30322624453743</v>
      </c>
      <c r="BV49" s="109">
        <f t="shared" si="155"/>
        <v>86.044902073223966</v>
      </c>
      <c r="BW49" s="106">
        <f t="shared" si="123"/>
        <v>4.6260869565217391</v>
      </c>
      <c r="BX49" s="106">
        <f t="shared" si="124"/>
        <v>0.15517455262857904</v>
      </c>
      <c r="BY49" s="106">
        <f t="shared" si="125"/>
        <v>6.7559145232483075E-3</v>
      </c>
      <c r="BZ49" s="100">
        <f t="shared" si="139"/>
        <v>0.57117595048629533</v>
      </c>
      <c r="CA49" s="101">
        <f t="shared" si="140"/>
        <v>-0.14714406607933528</v>
      </c>
      <c r="CB49" s="192">
        <f t="shared" si="135"/>
        <v>-1.2046250567873673E-2</v>
      </c>
      <c r="CC49" s="86"/>
      <c r="CD49" s="90"/>
      <c r="CE49" s="110"/>
      <c r="CF49" s="110"/>
    </row>
    <row r="50" spans="1:84" s="111" customFormat="1" ht="15" customHeight="1" x14ac:dyDescent="0.2">
      <c r="A50" s="67" t="s">
        <v>70</v>
      </c>
      <c r="B50" s="91">
        <v>20856.13392</v>
      </c>
      <c r="C50" s="92">
        <v>15464.80831</v>
      </c>
      <c r="D50" s="93">
        <v>24452.042000000001</v>
      </c>
      <c r="E50" s="91">
        <v>17835.946800000002</v>
      </c>
      <c r="F50" s="92">
        <v>12447.491689999999</v>
      </c>
      <c r="G50" s="93">
        <v>19298.127</v>
      </c>
      <c r="H50" s="94">
        <f t="shared" si="142"/>
        <v>1.2670681460433959</v>
      </c>
      <c r="I50" s="95">
        <f t="shared" si="2"/>
        <v>9.7736674388636313E-2</v>
      </c>
      <c r="J50" s="96">
        <f t="shared" si="143"/>
        <v>2.4664560233088606E-2</v>
      </c>
      <c r="K50" s="91">
        <v>9628.6749199999995</v>
      </c>
      <c r="L50" s="92">
        <v>7436.6739000000007</v>
      </c>
      <c r="M50" s="92">
        <v>11983.569</v>
      </c>
      <c r="N50" s="97">
        <f t="shared" si="144"/>
        <v>0.62097057398368238</v>
      </c>
      <c r="O50" s="98">
        <f t="shared" si="112"/>
        <v>8.1123991799438633E-2</v>
      </c>
      <c r="P50" s="99">
        <f t="shared" si="145"/>
        <v>2.3527001800024094E-2</v>
      </c>
      <c r="Q50" s="91">
        <v>1848.5665899999999</v>
      </c>
      <c r="R50" s="92">
        <v>1378.94</v>
      </c>
      <c r="S50" s="93">
        <v>1891.598</v>
      </c>
      <c r="T50" s="100">
        <f t="shared" si="146"/>
        <v>9.8019771556068627E-2</v>
      </c>
      <c r="U50" s="101">
        <f t="shared" si="114"/>
        <v>-5.6229792733967221E-3</v>
      </c>
      <c r="V50" s="102">
        <f t="shared" si="147"/>
        <v>-1.276078040909602E-2</v>
      </c>
      <c r="W50" s="91">
        <v>2929.37</v>
      </c>
      <c r="X50" s="92">
        <v>2474.14</v>
      </c>
      <c r="Y50" s="93">
        <v>3778.15</v>
      </c>
      <c r="Z50" s="100">
        <f t="shared" si="148"/>
        <v>0.19577806695955519</v>
      </c>
      <c r="AA50" s="101">
        <f t="shared" si="116"/>
        <v>3.1538397888553032E-2</v>
      </c>
      <c r="AB50" s="102">
        <f t="shared" si="149"/>
        <v>-2.9880830100536826E-3</v>
      </c>
      <c r="AC50" s="91">
        <v>19068.910699999997</v>
      </c>
      <c r="AD50" s="92">
        <v>17343.600269999999</v>
      </c>
      <c r="AE50" s="92">
        <v>15850.143539999999</v>
      </c>
      <c r="AF50" s="92">
        <f t="shared" si="117"/>
        <v>-3218.7671599999976</v>
      </c>
      <c r="AG50" s="93">
        <f t="shared" si="118"/>
        <v>-1493.4567299999999</v>
      </c>
      <c r="AH50" s="91">
        <v>15616.94873</v>
      </c>
      <c r="AI50" s="92">
        <v>12412.21326</v>
      </c>
      <c r="AJ50" s="92">
        <v>10856.638429999999</v>
      </c>
      <c r="AK50" s="92">
        <f t="shared" si="102"/>
        <v>-4760.310300000001</v>
      </c>
      <c r="AL50" s="93">
        <f t="shared" si="103"/>
        <v>-1555.5748300000014</v>
      </c>
      <c r="AM50" s="100">
        <f>IF(D50=0,"0",(AE50/D50))</f>
        <v>0.64821349235372649</v>
      </c>
      <c r="AN50" s="101">
        <f t="shared" si="119"/>
        <v>-0.26609357784176435</v>
      </c>
      <c r="AO50" s="102">
        <f>AM50-IF(C50=0,"0",(AD50/C50))</f>
        <v>-0.47327472284678895</v>
      </c>
      <c r="AP50" s="100">
        <f t="shared" si="22"/>
        <v>0.44399721013075305</v>
      </c>
      <c r="AQ50" s="101">
        <f t="shared" si="121"/>
        <v>-0.30479682762828336</v>
      </c>
      <c r="AR50" s="102">
        <f t="shared" si="46"/>
        <v>-0.3586130137524553</v>
      </c>
      <c r="AS50" s="101">
        <f t="shared" si="150"/>
        <v>0.5625747218888133</v>
      </c>
      <c r="AT50" s="101">
        <f t="shared" si="122"/>
        <v>-0.3130137122502703</v>
      </c>
      <c r="AU50" s="101">
        <f t="shared" si="151"/>
        <v>-0.43459109827169817</v>
      </c>
      <c r="AV50" s="91">
        <v>19794</v>
      </c>
      <c r="AW50" s="92">
        <v>11509</v>
      </c>
      <c r="AX50" s="93">
        <v>17423</v>
      </c>
      <c r="AY50" s="103">
        <v>229</v>
      </c>
      <c r="AZ50" s="104">
        <v>226.21333333333337</v>
      </c>
      <c r="BA50" s="105">
        <v>227.09055577777772</v>
      </c>
      <c r="BB50" s="103">
        <v>320</v>
      </c>
      <c r="BC50" s="104">
        <v>315</v>
      </c>
      <c r="BD50" s="104">
        <v>312</v>
      </c>
      <c r="BE50" s="190">
        <f t="shared" si="127"/>
        <v>8.5247441588159969</v>
      </c>
      <c r="BF50" s="106">
        <f t="shared" si="128"/>
        <v>-1.0793315325959387</v>
      </c>
      <c r="BG50" s="106">
        <f t="shared" si="129"/>
        <v>4.5285240980327046E-2</v>
      </c>
      <c r="BH50" s="190">
        <f t="shared" si="130"/>
        <v>6.2047720797720798</v>
      </c>
      <c r="BI50" s="106">
        <f t="shared" si="131"/>
        <v>-0.668144586894587</v>
      </c>
      <c r="BJ50" s="191">
        <f t="shared" si="132"/>
        <v>0.11535409035409039</v>
      </c>
      <c r="BK50" s="92">
        <v>555</v>
      </c>
      <c r="BL50" s="92">
        <v>533</v>
      </c>
      <c r="BM50" s="92">
        <v>532</v>
      </c>
      <c r="BN50" s="91">
        <v>101790</v>
      </c>
      <c r="BO50" s="92">
        <v>61828</v>
      </c>
      <c r="BP50" s="93">
        <v>94144</v>
      </c>
      <c r="BQ50" s="107">
        <f t="shared" si="152"/>
        <v>204.98520351801497</v>
      </c>
      <c r="BR50" s="107">
        <f t="shared" si="107"/>
        <v>29.762226801245134</v>
      </c>
      <c r="BS50" s="107">
        <f t="shared" si="153"/>
        <v>3.6606953663684862</v>
      </c>
      <c r="BT50" s="108">
        <f t="shared" si="154"/>
        <v>1107.6236583825978</v>
      </c>
      <c r="BU50" s="107">
        <f t="shared" si="110"/>
        <v>206.54521036804795</v>
      </c>
      <c r="BV50" s="109">
        <f t="shared" si="155"/>
        <v>26.0795025045893</v>
      </c>
      <c r="BW50" s="106">
        <f t="shared" si="123"/>
        <v>5.4034322447339722</v>
      </c>
      <c r="BX50" s="106">
        <f t="shared" si="124"/>
        <v>0.26096483036598173</v>
      </c>
      <c r="BY50" s="106">
        <f t="shared" si="125"/>
        <v>3.1288704895584551E-2</v>
      </c>
      <c r="BZ50" s="100">
        <f t="shared" si="139"/>
        <v>0.64821394144702416</v>
      </c>
      <c r="CA50" s="101">
        <f t="shared" si="140"/>
        <v>-2.3600730367647649E-2</v>
      </c>
      <c r="CB50" s="192">
        <f t="shared" si="135"/>
        <v>7.3299635464716406E-3</v>
      </c>
      <c r="CC50" s="86"/>
      <c r="CD50" s="90"/>
      <c r="CE50" s="110"/>
      <c r="CF50" s="110"/>
    </row>
    <row r="51" spans="1:84" s="111" customFormat="1" ht="15" customHeight="1" x14ac:dyDescent="0.2">
      <c r="A51" s="67" t="s">
        <v>71</v>
      </c>
      <c r="B51" s="91">
        <v>10908.396339999999</v>
      </c>
      <c r="C51" s="92">
        <v>7011.4716200000003</v>
      </c>
      <c r="D51" s="93">
        <v>10808.298000000001</v>
      </c>
      <c r="E51" s="91">
        <v>11599.835499999999</v>
      </c>
      <c r="F51" s="92">
        <v>7213.6958299999997</v>
      </c>
      <c r="G51" s="93">
        <v>11114.581</v>
      </c>
      <c r="H51" s="94">
        <f t="shared" si="142"/>
        <v>0.97244313573314189</v>
      </c>
      <c r="I51" s="95">
        <f t="shared" si="2"/>
        <v>3.2050805169488661E-2</v>
      </c>
      <c r="J51" s="96">
        <f t="shared" si="143"/>
        <v>4.7650652748543187E-4</v>
      </c>
      <c r="K51" s="91">
        <v>7402.9320800000005</v>
      </c>
      <c r="L51" s="92">
        <v>4975.0737099999997</v>
      </c>
      <c r="M51" s="92">
        <v>7784.5150000000003</v>
      </c>
      <c r="N51" s="97">
        <f t="shared" si="144"/>
        <v>0.70038762594829262</v>
      </c>
      <c r="O51" s="98">
        <f t="shared" si="112"/>
        <v>6.2194775713476758E-2</v>
      </c>
      <c r="P51" s="99">
        <f t="shared" si="145"/>
        <v>1.0717056625161092E-2</v>
      </c>
      <c r="Q51" s="91">
        <v>1760.7415299999998</v>
      </c>
      <c r="R51" s="92">
        <v>1079.78</v>
      </c>
      <c r="S51" s="93">
        <v>1511.3630000000001</v>
      </c>
      <c r="T51" s="100">
        <f t="shared" si="146"/>
        <v>0.13598020474186118</v>
      </c>
      <c r="U51" s="101">
        <f t="shared" si="114"/>
        <v>-1.5810010731453078E-2</v>
      </c>
      <c r="V51" s="102">
        <f t="shared" si="147"/>
        <v>-1.3704509646768642E-2</v>
      </c>
      <c r="W51" s="91">
        <v>1813.49</v>
      </c>
      <c r="X51" s="92">
        <v>840.48</v>
      </c>
      <c r="Y51" s="93">
        <v>1305.5909999999999</v>
      </c>
      <c r="Z51" s="100">
        <f t="shared" si="148"/>
        <v>0.1174665063847211</v>
      </c>
      <c r="AA51" s="101">
        <f t="shared" si="116"/>
        <v>-3.8871055471220758E-2</v>
      </c>
      <c r="AB51" s="102">
        <f t="shared" si="149"/>
        <v>9.5480145468386513E-4</v>
      </c>
      <c r="AC51" s="91">
        <v>5399.7913600000029</v>
      </c>
      <c r="AD51" s="92">
        <v>6328.7007699999995</v>
      </c>
      <c r="AE51" s="92">
        <v>6018.3181800000011</v>
      </c>
      <c r="AF51" s="92">
        <f t="shared" si="117"/>
        <v>618.52681999999822</v>
      </c>
      <c r="AG51" s="93">
        <f t="shared" si="118"/>
        <v>-310.38258999999834</v>
      </c>
      <c r="AH51" s="91">
        <v>3481.4734199999989</v>
      </c>
      <c r="AI51" s="92">
        <v>3296.60842</v>
      </c>
      <c r="AJ51" s="92">
        <v>3434.1874699999998</v>
      </c>
      <c r="AK51" s="92">
        <f t="shared" si="102"/>
        <v>-47.285949999999048</v>
      </c>
      <c r="AL51" s="93">
        <f t="shared" si="103"/>
        <v>137.57904999999982</v>
      </c>
      <c r="AM51" s="100">
        <f t="shared" si="126"/>
        <v>0.55682385700320258</v>
      </c>
      <c r="AN51" s="101">
        <f t="shared" si="119"/>
        <v>6.1811465475081484E-2</v>
      </c>
      <c r="AO51" s="102">
        <f t="shared" si="120"/>
        <v>-0.34579703529957473</v>
      </c>
      <c r="AP51" s="100">
        <f t="shared" si="22"/>
        <v>0.31773619398724939</v>
      </c>
      <c r="AQ51" s="101">
        <f t="shared" si="121"/>
        <v>-1.4191897636859907E-3</v>
      </c>
      <c r="AR51" s="102">
        <f t="shared" si="46"/>
        <v>-0.15243734427489364</v>
      </c>
      <c r="AS51" s="101">
        <f t="shared" si="150"/>
        <v>0.30898038081687468</v>
      </c>
      <c r="AT51" s="101">
        <f t="shared" si="122"/>
        <v>8.8491056793954526E-3</v>
      </c>
      <c r="AU51" s="101">
        <f t="shared" si="151"/>
        <v>-0.14801260830947727</v>
      </c>
      <c r="AV51" s="91">
        <v>12536</v>
      </c>
      <c r="AW51" s="92">
        <v>6626</v>
      </c>
      <c r="AX51" s="93">
        <v>9496</v>
      </c>
      <c r="AY51" s="103">
        <v>113</v>
      </c>
      <c r="AZ51" s="104">
        <v>112.25</v>
      </c>
      <c r="BA51" s="105">
        <v>109.25</v>
      </c>
      <c r="BB51" s="103">
        <v>263</v>
      </c>
      <c r="BC51" s="104">
        <v>255.5</v>
      </c>
      <c r="BD51" s="104">
        <v>236</v>
      </c>
      <c r="BE51" s="190">
        <f t="shared" si="127"/>
        <v>9.6577676074243577</v>
      </c>
      <c r="BF51" s="106">
        <f t="shared" si="128"/>
        <v>-2.6686827367251009</v>
      </c>
      <c r="BG51" s="106">
        <f t="shared" si="129"/>
        <v>-0.18039126414208617</v>
      </c>
      <c r="BH51" s="190">
        <f t="shared" si="130"/>
        <v>4.4708097928436912</v>
      </c>
      <c r="BI51" s="106">
        <f t="shared" si="131"/>
        <v>-0.82534567821672233</v>
      </c>
      <c r="BJ51" s="191">
        <f t="shared" si="132"/>
        <v>0.14856582676410923</v>
      </c>
      <c r="BK51" s="92">
        <v>405</v>
      </c>
      <c r="BL51" s="92">
        <v>405</v>
      </c>
      <c r="BM51" s="92">
        <v>405</v>
      </c>
      <c r="BN51" s="91">
        <v>65912</v>
      </c>
      <c r="BO51" s="92">
        <v>34509</v>
      </c>
      <c r="BP51" s="93">
        <v>49043</v>
      </c>
      <c r="BQ51" s="107">
        <f t="shared" si="152"/>
        <v>226.62930489570377</v>
      </c>
      <c r="BR51" s="107">
        <f t="shared" si="107"/>
        <v>50.639568580616981</v>
      </c>
      <c r="BS51" s="107">
        <f t="shared" si="153"/>
        <v>17.591203820621899</v>
      </c>
      <c r="BT51" s="108">
        <f t="shared" si="154"/>
        <v>1170.4487152485258</v>
      </c>
      <c r="BU51" s="107">
        <f t="shared" si="110"/>
        <v>245.12680235765151</v>
      </c>
      <c r="BV51" s="109">
        <f t="shared" si="155"/>
        <v>81.7532987076263</v>
      </c>
      <c r="BW51" s="106">
        <f t="shared" si="123"/>
        <v>5.1645956192080877</v>
      </c>
      <c r="BX51" s="106">
        <f t="shared" si="124"/>
        <v>-9.3221866433265355E-2</v>
      </c>
      <c r="BY51" s="106">
        <f t="shared" si="125"/>
        <v>-4.3523909919590764E-2</v>
      </c>
      <c r="BZ51" s="100">
        <f t="shared" si="139"/>
        <v>0.44356713245602136</v>
      </c>
      <c r="CA51" s="101">
        <f t="shared" si="140"/>
        <v>-0.15257088590421924</v>
      </c>
      <c r="CB51" s="192">
        <f t="shared" si="135"/>
        <v>-2.7192024490980848E-2</v>
      </c>
      <c r="CC51" s="86"/>
      <c r="CD51" s="90"/>
      <c r="CE51" s="110"/>
      <c r="CF51" s="110"/>
    </row>
    <row r="52" spans="1:84" s="111" customFormat="1" ht="15" customHeight="1" x14ac:dyDescent="0.2">
      <c r="A52" s="67" t="s">
        <v>72</v>
      </c>
      <c r="B52" s="91">
        <v>18285.762280000003</v>
      </c>
      <c r="C52" s="92">
        <v>10077.103999999999</v>
      </c>
      <c r="D52" s="93">
        <v>16064.4</v>
      </c>
      <c r="E52" s="91">
        <v>16703.434929999999</v>
      </c>
      <c r="F52" s="92">
        <v>7235.23</v>
      </c>
      <c r="G52" s="93">
        <v>12970.096</v>
      </c>
      <c r="H52" s="94">
        <f t="shared" si="142"/>
        <v>1.2385721740224591</v>
      </c>
      <c r="I52" s="95">
        <f t="shared" si="2"/>
        <v>0.14384151792500677</v>
      </c>
      <c r="J52" s="96">
        <f t="shared" si="143"/>
        <v>-0.15421064006914542</v>
      </c>
      <c r="K52" s="91">
        <v>9598.0249299999996</v>
      </c>
      <c r="L52" s="92">
        <v>4579.4481399999995</v>
      </c>
      <c r="M52" s="92">
        <v>8785.8029999999999</v>
      </c>
      <c r="N52" s="97">
        <f t="shared" si="144"/>
        <v>0.67738920359571742</v>
      </c>
      <c r="O52" s="98">
        <f t="shared" si="112"/>
        <v>0.10277536098053264</v>
      </c>
      <c r="P52" s="99">
        <f t="shared" si="145"/>
        <v>4.4451737889720566E-2</v>
      </c>
      <c r="Q52" s="91">
        <v>2419.9270000000001</v>
      </c>
      <c r="R52" s="92">
        <v>1116.07</v>
      </c>
      <c r="S52" s="93">
        <v>1890.02</v>
      </c>
      <c r="T52" s="100">
        <f t="shared" si="146"/>
        <v>0.14572135780644954</v>
      </c>
      <c r="U52" s="101">
        <f t="shared" si="114"/>
        <v>8.4534816284503878E-4</v>
      </c>
      <c r="V52" s="102">
        <f t="shared" si="147"/>
        <v>-8.5335864040316789E-3</v>
      </c>
      <c r="W52" s="91">
        <v>2952.34</v>
      </c>
      <c r="X52" s="92">
        <v>1539.71</v>
      </c>
      <c r="Y52" s="93">
        <v>2294.2719999999999</v>
      </c>
      <c r="Z52" s="100">
        <f t="shared" si="148"/>
        <v>0.17688936149740142</v>
      </c>
      <c r="AA52" s="101">
        <f t="shared" si="116"/>
        <v>1.3888997028538297E-4</v>
      </c>
      <c r="AB52" s="102">
        <f t="shared" si="149"/>
        <v>-3.5917971510671609E-2</v>
      </c>
      <c r="AC52" s="91">
        <v>7835.6517599999997</v>
      </c>
      <c r="AD52" s="92">
        <v>4929.8389999999999</v>
      </c>
      <c r="AE52" s="92">
        <v>4923.1189999999997</v>
      </c>
      <c r="AF52" s="92">
        <f t="shared" si="117"/>
        <v>-2912.5327600000001</v>
      </c>
      <c r="AG52" s="93">
        <f t="shared" si="118"/>
        <v>-6.7200000000002547</v>
      </c>
      <c r="AH52" s="91">
        <v>1112.8530000000001</v>
      </c>
      <c r="AI52" s="92">
        <v>1056.2940000000001</v>
      </c>
      <c r="AJ52" s="92">
        <v>1052.27603</v>
      </c>
      <c r="AK52" s="92">
        <f t="shared" si="102"/>
        <v>-60.576970000000074</v>
      </c>
      <c r="AL52" s="93">
        <f t="shared" si="103"/>
        <v>-4.0179700000001048</v>
      </c>
      <c r="AM52" s="100">
        <f t="shared" si="126"/>
        <v>0.30646143024327083</v>
      </c>
      <c r="AN52" s="101">
        <f t="shared" si="119"/>
        <v>-0.12204965067405138</v>
      </c>
      <c r="AO52" s="102">
        <f t="shared" si="120"/>
        <v>-0.18275045047166477</v>
      </c>
      <c r="AP52" s="100">
        <f t="shared" si="22"/>
        <v>6.550359988546102E-2</v>
      </c>
      <c r="AQ52" s="101">
        <f t="shared" si="121"/>
        <v>4.6446111837879361E-3</v>
      </c>
      <c r="AR52" s="102">
        <f t="shared" si="46"/>
        <v>-3.9317586836438462E-2</v>
      </c>
      <c r="AS52" s="101">
        <f t="shared" si="150"/>
        <v>8.1130936116432753E-2</v>
      </c>
      <c r="AT52" s="101">
        <f t="shared" si="122"/>
        <v>1.4506735485622729E-2</v>
      </c>
      <c r="AU52" s="101">
        <f t="shared" si="151"/>
        <v>-6.4862211302515946E-2</v>
      </c>
      <c r="AV52" s="91">
        <v>17185</v>
      </c>
      <c r="AW52" s="92">
        <v>9946</v>
      </c>
      <c r="AX52" s="93">
        <v>15242</v>
      </c>
      <c r="AY52" s="103">
        <v>150</v>
      </c>
      <c r="AZ52" s="104">
        <v>152.35000000000002</v>
      </c>
      <c r="BA52" s="105">
        <v>152.19</v>
      </c>
      <c r="BB52" s="103">
        <v>301</v>
      </c>
      <c r="BC52" s="104">
        <v>302.39000000000004</v>
      </c>
      <c r="BD52" s="104">
        <v>300</v>
      </c>
      <c r="BE52" s="190">
        <f t="shared" si="127"/>
        <v>11.127902986763623</v>
      </c>
      <c r="BF52" s="106">
        <f t="shared" si="128"/>
        <v>-1.6017266428660069</v>
      </c>
      <c r="BG52" s="106">
        <f t="shared" si="129"/>
        <v>0.24725535521346664</v>
      </c>
      <c r="BH52" s="190">
        <f t="shared" si="130"/>
        <v>5.6451851851851851</v>
      </c>
      <c r="BI52" s="106">
        <f t="shared" si="131"/>
        <v>-0.69848406546080977</v>
      </c>
      <c r="BJ52" s="191">
        <f t="shared" si="132"/>
        <v>0.16330196594292623</v>
      </c>
      <c r="BK52" s="92">
        <v>373</v>
      </c>
      <c r="BL52" s="92">
        <v>374</v>
      </c>
      <c r="BM52" s="92">
        <v>372</v>
      </c>
      <c r="BN52" s="91">
        <v>73057</v>
      </c>
      <c r="BO52" s="92">
        <v>42896</v>
      </c>
      <c r="BP52" s="93">
        <v>65557</v>
      </c>
      <c r="BQ52" s="107">
        <f t="shared" si="152"/>
        <v>197.84456274692252</v>
      </c>
      <c r="BR52" s="107">
        <f t="shared" si="107"/>
        <v>-30.791090647002761</v>
      </c>
      <c r="BS52" s="107">
        <f t="shared" si="153"/>
        <v>29.175456070309309</v>
      </c>
      <c r="BT52" s="108">
        <f t="shared" si="154"/>
        <v>850.94449547303509</v>
      </c>
      <c r="BU52" s="107">
        <f t="shared" si="110"/>
        <v>-121.0330971949893</v>
      </c>
      <c r="BV52" s="109">
        <f t="shared" si="155"/>
        <v>123.4932587949736</v>
      </c>
      <c r="BW52" s="106">
        <f t="shared" si="123"/>
        <v>4.3010759742815905</v>
      </c>
      <c r="BX52" s="106">
        <f t="shared" si="124"/>
        <v>4.9868525925465867E-2</v>
      </c>
      <c r="BY52" s="106">
        <f t="shared" si="125"/>
        <v>-1.1813629579258134E-2</v>
      </c>
      <c r="BZ52" s="100">
        <f t="shared" si="139"/>
        <v>0.64552562133207292</v>
      </c>
      <c r="CA52" s="101">
        <f t="shared" si="140"/>
        <v>-7.1922256973714238E-2</v>
      </c>
      <c r="CB52" s="192">
        <f t="shared" si="135"/>
        <v>1.1850554117844192E-2</v>
      </c>
      <c r="CC52" s="86"/>
      <c r="CD52" s="90"/>
      <c r="CE52" s="110"/>
      <c r="CF52" s="110"/>
    </row>
    <row r="53" spans="1:84" s="111" customFormat="1" ht="15" customHeight="1" x14ac:dyDescent="0.2">
      <c r="A53" s="67" t="s">
        <v>73</v>
      </c>
      <c r="B53" s="91">
        <v>15544.117970000001</v>
      </c>
      <c r="C53" s="92">
        <v>10995.861999999999</v>
      </c>
      <c r="D53" s="93">
        <v>17714.527999999998</v>
      </c>
      <c r="E53" s="91">
        <v>14718.432140000001</v>
      </c>
      <c r="F53" s="92">
        <v>10746.368</v>
      </c>
      <c r="G53" s="93">
        <v>17057.141</v>
      </c>
      <c r="H53" s="94">
        <f t="shared" si="142"/>
        <v>1.0385402805780874</v>
      </c>
      <c r="I53" s="95">
        <f t="shared" si="2"/>
        <v>-1.7558481990246788E-2</v>
      </c>
      <c r="J53" s="96">
        <f t="shared" si="143"/>
        <v>1.5323692424769053E-2</v>
      </c>
      <c r="K53" s="91">
        <v>9474.8477800000001</v>
      </c>
      <c r="L53" s="92">
        <v>7068.4070000000002</v>
      </c>
      <c r="M53" s="92">
        <v>11400.412</v>
      </c>
      <c r="N53" s="97">
        <f t="shared" si="144"/>
        <v>0.66836593541672662</v>
      </c>
      <c r="O53" s="98">
        <f t="shared" si="112"/>
        <v>2.462564501919251E-2</v>
      </c>
      <c r="P53" s="99">
        <f t="shared" si="145"/>
        <v>1.0617475658043496E-2</v>
      </c>
      <c r="Q53" s="91">
        <v>1822.67894</v>
      </c>
      <c r="R53" s="92">
        <v>1264.75</v>
      </c>
      <c r="S53" s="93">
        <v>1853.27</v>
      </c>
      <c r="T53" s="100">
        <f t="shared" si="146"/>
        <v>0.10865068184638915</v>
      </c>
      <c r="U53" s="101">
        <f t="shared" si="114"/>
        <v>-1.5185805808198755E-2</v>
      </c>
      <c r="V53" s="102">
        <f t="shared" si="147"/>
        <v>-9.0402440552736218E-3</v>
      </c>
      <c r="W53" s="91">
        <v>2584.52</v>
      </c>
      <c r="X53" s="92">
        <v>1808.86</v>
      </c>
      <c r="Y53" s="93">
        <v>2849.94</v>
      </c>
      <c r="Z53" s="100">
        <f t="shared" si="148"/>
        <v>0.16708192773923838</v>
      </c>
      <c r="AA53" s="101">
        <f t="shared" si="116"/>
        <v>-8.5155798904023861E-3</v>
      </c>
      <c r="AB53" s="102">
        <f t="shared" si="149"/>
        <v>-1.2409884311365693E-3</v>
      </c>
      <c r="AC53" s="91">
        <v>5240.6472999999987</v>
      </c>
      <c r="AD53" s="92">
        <v>6091.8180000000002</v>
      </c>
      <c r="AE53" s="92">
        <v>6298.208419999999</v>
      </c>
      <c r="AF53" s="92">
        <f t="shared" si="117"/>
        <v>1057.5611200000003</v>
      </c>
      <c r="AG53" s="93">
        <f t="shared" si="118"/>
        <v>206.39041999999881</v>
      </c>
      <c r="AH53" s="91">
        <v>2009.1508999999996</v>
      </c>
      <c r="AI53" s="92">
        <v>1390.6769999999999</v>
      </c>
      <c r="AJ53" s="92">
        <v>1579.5647099999999</v>
      </c>
      <c r="AK53" s="92">
        <f t="shared" si="102"/>
        <v>-429.58618999999976</v>
      </c>
      <c r="AL53" s="93">
        <f t="shared" si="103"/>
        <v>188.88770999999997</v>
      </c>
      <c r="AM53" s="100">
        <f t="shared" si="126"/>
        <v>0.35553916085147735</v>
      </c>
      <c r="AN53" s="101">
        <f t="shared" si="119"/>
        <v>1.8392510902319859E-2</v>
      </c>
      <c r="AO53" s="102">
        <f t="shared" si="120"/>
        <v>-0.19847088401812912</v>
      </c>
      <c r="AP53" s="100">
        <f t="shared" si="22"/>
        <v>8.9167755979724664E-2</v>
      </c>
      <c r="AQ53" s="101">
        <f t="shared" si="121"/>
        <v>-4.0086982299902499E-2</v>
      </c>
      <c r="AR53" s="102">
        <f t="shared" si="46"/>
        <v>-3.7305002590726652E-2</v>
      </c>
      <c r="AS53" s="101">
        <f t="shared" si="150"/>
        <v>9.2604306313701687E-2</v>
      </c>
      <c r="AT53" s="101">
        <f t="shared" si="122"/>
        <v>-4.390146283950648E-2</v>
      </c>
      <c r="AU53" s="101">
        <f t="shared" si="151"/>
        <v>-3.6804718205093859E-2</v>
      </c>
      <c r="AV53" s="91">
        <v>16448</v>
      </c>
      <c r="AW53" s="92">
        <v>8954</v>
      </c>
      <c r="AX53" s="93">
        <v>13523</v>
      </c>
      <c r="AY53" s="103">
        <v>158</v>
      </c>
      <c r="AZ53" s="104">
        <v>156.71</v>
      </c>
      <c r="BA53" s="105">
        <v>154.82999999999996</v>
      </c>
      <c r="BB53" s="103">
        <v>304</v>
      </c>
      <c r="BC53" s="104">
        <v>301.45</v>
      </c>
      <c r="BD53" s="104">
        <v>301</v>
      </c>
      <c r="BE53" s="190">
        <f t="shared" si="127"/>
        <v>9.7045505105958529</v>
      </c>
      <c r="BF53" s="106">
        <f t="shared" si="128"/>
        <v>-1.862256803046904</v>
      </c>
      <c r="BG53" s="106">
        <f t="shared" si="129"/>
        <v>0.18165258874445023</v>
      </c>
      <c r="BH53" s="190">
        <f t="shared" si="130"/>
        <v>4.9918789221114803</v>
      </c>
      <c r="BI53" s="106">
        <f t="shared" si="131"/>
        <v>-1.0198169843212685</v>
      </c>
      <c r="BJ53" s="191">
        <f t="shared" si="132"/>
        <v>4.1361976238754039E-2</v>
      </c>
      <c r="BK53" s="92">
        <v>465</v>
      </c>
      <c r="BL53" s="92">
        <v>417</v>
      </c>
      <c r="BM53" s="92">
        <v>419</v>
      </c>
      <c r="BN53" s="91">
        <v>86730</v>
      </c>
      <c r="BO53" s="92">
        <v>46840</v>
      </c>
      <c r="BP53" s="93">
        <v>71506</v>
      </c>
      <c r="BQ53" s="107">
        <f t="shared" si="152"/>
        <v>238.5413951276816</v>
      </c>
      <c r="BR53" s="107">
        <f t="shared" si="107"/>
        <v>68.837346470930754</v>
      </c>
      <c r="BS53" s="107">
        <f t="shared" si="153"/>
        <v>9.1142388509950081</v>
      </c>
      <c r="BT53" s="108">
        <f t="shared" si="154"/>
        <v>1261.3429712341936</v>
      </c>
      <c r="BU53" s="107">
        <f t="shared" si="110"/>
        <v>366.49665922057488</v>
      </c>
      <c r="BV53" s="109">
        <f t="shared" si="155"/>
        <v>61.167853968167265</v>
      </c>
      <c r="BW53" s="106">
        <f t="shared" si="123"/>
        <v>5.2877320121274867</v>
      </c>
      <c r="BX53" s="106">
        <f t="shared" si="124"/>
        <v>1.4750494617759458E-2</v>
      </c>
      <c r="BY53" s="106">
        <f t="shared" si="125"/>
        <v>5.6550417309527923E-2</v>
      </c>
      <c r="BZ53" s="100">
        <f t="shared" si="139"/>
        <v>0.62512348431202847</v>
      </c>
      <c r="CA53" s="101">
        <f t="shared" si="140"/>
        <v>-5.8085779542396687E-2</v>
      </c>
      <c r="CB53" s="192">
        <f t="shared" si="135"/>
        <v>4.5370805068957187E-3</v>
      </c>
      <c r="CC53" s="86"/>
      <c r="CD53" s="90"/>
      <c r="CE53" s="110"/>
      <c r="CF53" s="110"/>
    </row>
    <row r="54" spans="1:84" s="111" customFormat="1" ht="15" customHeight="1" x14ac:dyDescent="0.2">
      <c r="A54" s="67" t="s">
        <v>74</v>
      </c>
      <c r="B54" s="91">
        <v>9627.8269999999993</v>
      </c>
      <c r="C54" s="92">
        <v>7114.7610000000004</v>
      </c>
      <c r="D54" s="93">
        <v>10999.944</v>
      </c>
      <c r="E54" s="91">
        <v>9432.2520000000004</v>
      </c>
      <c r="F54" s="92">
        <v>7780.9520000000002</v>
      </c>
      <c r="G54" s="93">
        <v>11850.357</v>
      </c>
      <c r="H54" s="94">
        <f t="shared" si="142"/>
        <v>0.92823735183674205</v>
      </c>
      <c r="I54" s="95">
        <f t="shared" si="2"/>
        <v>-9.2497357117174661E-2</v>
      </c>
      <c r="J54" s="96">
        <f t="shared" si="143"/>
        <v>1.385553840311593E-2</v>
      </c>
      <c r="K54" s="91">
        <v>6204.3310000000001</v>
      </c>
      <c r="L54" s="92">
        <v>5426.7820000000002</v>
      </c>
      <c r="M54" s="92">
        <v>8416.4770000000008</v>
      </c>
      <c r="N54" s="97">
        <f t="shared" si="144"/>
        <v>0.71022982683137736</v>
      </c>
      <c r="O54" s="98">
        <f t="shared" si="112"/>
        <v>5.2451493512886693E-2</v>
      </c>
      <c r="P54" s="99">
        <f t="shared" si="145"/>
        <v>1.2785349600313634E-2</v>
      </c>
      <c r="Q54" s="91">
        <v>957.83100000000002</v>
      </c>
      <c r="R54" s="92">
        <v>876.93</v>
      </c>
      <c r="S54" s="93">
        <v>1214.028</v>
      </c>
      <c r="T54" s="100">
        <f t="shared" si="146"/>
        <v>0.10244653388923219</v>
      </c>
      <c r="U54" s="101">
        <f t="shared" si="114"/>
        <v>8.9803836557569849E-4</v>
      </c>
      <c r="V54" s="102">
        <f t="shared" si="147"/>
        <v>-1.0255613611484929E-2</v>
      </c>
      <c r="W54" s="91">
        <v>1712.54</v>
      </c>
      <c r="X54" s="92">
        <v>1130.48</v>
      </c>
      <c r="Y54" s="93">
        <v>1719.877</v>
      </c>
      <c r="Z54" s="100">
        <f t="shared" si="148"/>
        <v>0.14513292721898588</v>
      </c>
      <c r="AA54" s="101">
        <f t="shared" si="116"/>
        <v>-3.6429227820976989E-2</v>
      </c>
      <c r="AB54" s="102">
        <f t="shared" si="149"/>
        <v>-1.5520718924591503E-4</v>
      </c>
      <c r="AC54" s="91">
        <v>3561.8232499999999</v>
      </c>
      <c r="AD54" s="92">
        <v>3916.4606699999999</v>
      </c>
      <c r="AE54" s="92">
        <v>4062.2094800000004</v>
      </c>
      <c r="AF54" s="92">
        <f t="shared" si="117"/>
        <v>500.38623000000052</v>
      </c>
      <c r="AG54" s="93">
        <f t="shared" si="118"/>
        <v>145.7488100000005</v>
      </c>
      <c r="AH54" s="91">
        <v>0</v>
      </c>
      <c r="AI54" s="92">
        <v>0</v>
      </c>
      <c r="AJ54" s="92">
        <v>0</v>
      </c>
      <c r="AK54" s="92">
        <f t="shared" si="102"/>
        <v>0</v>
      </c>
      <c r="AL54" s="93">
        <f t="shared" si="103"/>
        <v>0</v>
      </c>
      <c r="AM54" s="100">
        <f t="shared" si="126"/>
        <v>0.36929365094949579</v>
      </c>
      <c r="AN54" s="101">
        <f t="shared" si="119"/>
        <v>-6.5724762813756943E-4</v>
      </c>
      <c r="AO54" s="102">
        <f t="shared" si="120"/>
        <v>-0.18117609357178882</v>
      </c>
      <c r="AP54" s="100">
        <f t="shared" si="22"/>
        <v>0</v>
      </c>
      <c r="AQ54" s="101">
        <f t="shared" si="121"/>
        <v>0</v>
      </c>
      <c r="AR54" s="102">
        <f t="shared" si="46"/>
        <v>0</v>
      </c>
      <c r="AS54" s="101">
        <f t="shared" si="150"/>
        <v>0</v>
      </c>
      <c r="AT54" s="101">
        <f t="shared" si="122"/>
        <v>0</v>
      </c>
      <c r="AU54" s="101">
        <f t="shared" si="151"/>
        <v>0</v>
      </c>
      <c r="AV54" s="91">
        <v>10612</v>
      </c>
      <c r="AW54" s="92">
        <v>5467</v>
      </c>
      <c r="AX54" s="93">
        <v>8079</v>
      </c>
      <c r="AY54" s="103">
        <v>107</v>
      </c>
      <c r="AZ54" s="104">
        <v>103.91056910569105</v>
      </c>
      <c r="BA54" s="105">
        <v>102.08989304812836</v>
      </c>
      <c r="BB54" s="103">
        <v>222</v>
      </c>
      <c r="BC54" s="104">
        <v>211.33333333333337</v>
      </c>
      <c r="BD54" s="104">
        <v>209</v>
      </c>
      <c r="BE54" s="190">
        <f t="shared" si="127"/>
        <v>8.792904369519503</v>
      </c>
      <c r="BF54" s="106">
        <f t="shared" si="128"/>
        <v>-2.2268256408647122</v>
      </c>
      <c r="BG54" s="106">
        <f t="shared" si="129"/>
        <v>2.4146056398464566E-2</v>
      </c>
      <c r="BH54" s="190">
        <f t="shared" si="130"/>
        <v>4.2950558213716103</v>
      </c>
      <c r="BI54" s="106">
        <f t="shared" si="131"/>
        <v>-1.0162554899397005</v>
      </c>
      <c r="BJ54" s="191">
        <f t="shared" si="132"/>
        <v>-1.6458374211985038E-2</v>
      </c>
      <c r="BK54" s="92">
        <v>271</v>
      </c>
      <c r="BL54" s="92">
        <v>220</v>
      </c>
      <c r="BM54" s="92">
        <v>216</v>
      </c>
      <c r="BN54" s="91">
        <v>47545</v>
      </c>
      <c r="BO54" s="92">
        <v>26437</v>
      </c>
      <c r="BP54" s="93">
        <v>38219</v>
      </c>
      <c r="BQ54" s="107">
        <f t="shared" si="152"/>
        <v>310.06454904628589</v>
      </c>
      <c r="BR54" s="107">
        <f t="shared" si="107"/>
        <v>111.67876715544563</v>
      </c>
      <c r="BS54" s="107">
        <f t="shared" si="153"/>
        <v>15.744013433319196</v>
      </c>
      <c r="BT54" s="108">
        <f t="shared" si="154"/>
        <v>1466.8098774600817</v>
      </c>
      <c r="BU54" s="107">
        <f t="shared" si="110"/>
        <v>577.98100448609</v>
      </c>
      <c r="BV54" s="109">
        <f t="shared" si="155"/>
        <v>43.551783441424277</v>
      </c>
      <c r="BW54" s="106">
        <f t="shared" si="123"/>
        <v>4.730659735115732</v>
      </c>
      <c r="BX54" s="106">
        <f t="shared" si="124"/>
        <v>0.2503544203776995</v>
      </c>
      <c r="BY54" s="106">
        <f t="shared" si="125"/>
        <v>-0.10508198794993451</v>
      </c>
      <c r="BZ54" s="100">
        <f t="shared" si="139"/>
        <v>0.64813118979785644</v>
      </c>
      <c r="CA54" s="101">
        <f t="shared" si="140"/>
        <v>5.4835545302950317E-3</v>
      </c>
      <c r="CB54" s="192">
        <f t="shared" si="135"/>
        <v>-1.5781416932429848E-2</v>
      </c>
      <c r="CC54" s="86"/>
      <c r="CD54" s="90"/>
      <c r="CE54" s="110"/>
      <c r="CF54" s="110"/>
    </row>
    <row r="55" spans="1:84" s="111" customFormat="1" ht="14.25" customHeight="1" x14ac:dyDescent="0.2">
      <c r="A55" s="67" t="s">
        <v>75</v>
      </c>
      <c r="B55" s="91">
        <v>1089.7280000000001</v>
      </c>
      <c r="C55" s="92">
        <v>502.80900000000003</v>
      </c>
      <c r="D55" s="93">
        <v>917.46199999999999</v>
      </c>
      <c r="E55" s="91">
        <v>1145.076</v>
      </c>
      <c r="F55" s="92">
        <v>755.08600000000001</v>
      </c>
      <c r="G55" s="93">
        <v>1109.1369999999999</v>
      </c>
      <c r="H55" s="94">
        <f t="shared" si="142"/>
        <v>0.82718546040750607</v>
      </c>
      <c r="I55" s="95">
        <f t="shared" si="2"/>
        <v>-0.12447888326924561</v>
      </c>
      <c r="J55" s="96">
        <f t="shared" si="143"/>
        <v>0.16128912542049789</v>
      </c>
      <c r="K55" s="91">
        <v>617.81600000000003</v>
      </c>
      <c r="L55" s="92">
        <v>422.57499999999999</v>
      </c>
      <c r="M55" s="92">
        <v>650.976</v>
      </c>
      <c r="N55" s="97">
        <f t="shared" si="144"/>
        <v>0.58692118286559736</v>
      </c>
      <c r="O55" s="98">
        <f t="shared" si="112"/>
        <v>4.7379702649437028E-2</v>
      </c>
      <c r="P55" s="99">
        <f t="shared" si="145"/>
        <v>2.7282942982987946E-2</v>
      </c>
      <c r="Q55" s="91">
        <v>356.31599999999997</v>
      </c>
      <c r="R55" s="92">
        <v>213.13</v>
      </c>
      <c r="S55" s="93">
        <v>297.15300000000002</v>
      </c>
      <c r="T55" s="100">
        <f t="shared" si="146"/>
        <v>0.26791370227483174</v>
      </c>
      <c r="U55" s="101">
        <f t="shared" si="114"/>
        <v>-4.3258656590431321E-2</v>
      </c>
      <c r="V55" s="102">
        <f t="shared" si="147"/>
        <v>-1.4345537070090564E-2</v>
      </c>
      <c r="W55" s="91">
        <v>10.51</v>
      </c>
      <c r="X55" s="92">
        <v>6.44</v>
      </c>
      <c r="Y55" s="93">
        <v>11.074</v>
      </c>
      <c r="Z55" s="100">
        <f t="shared" si="148"/>
        <v>9.9843391754129568E-3</v>
      </c>
      <c r="AA55" s="101">
        <f t="shared" si="116"/>
        <v>8.0590909740940048E-4</v>
      </c>
      <c r="AB55" s="102">
        <f t="shared" si="149"/>
        <v>1.4555093467576771E-3</v>
      </c>
      <c r="AC55" s="91">
        <v>189.56958000000009</v>
      </c>
      <c r="AD55" s="92">
        <v>424.22500000000002</v>
      </c>
      <c r="AE55" s="92">
        <v>312.154</v>
      </c>
      <c r="AF55" s="92">
        <f t="shared" si="117"/>
        <v>122.58441999999991</v>
      </c>
      <c r="AG55" s="93">
        <f t="shared" si="118"/>
        <v>-112.07100000000003</v>
      </c>
      <c r="AH55" s="91">
        <v>0</v>
      </c>
      <c r="AI55" s="92">
        <v>0</v>
      </c>
      <c r="AJ55" s="92">
        <v>0</v>
      </c>
      <c r="AK55" s="92">
        <f t="shared" si="102"/>
        <v>0</v>
      </c>
      <c r="AL55" s="93">
        <f t="shared" si="103"/>
        <v>0</v>
      </c>
      <c r="AM55" s="100">
        <f t="shared" si="126"/>
        <v>0.34023643486051741</v>
      </c>
      <c r="AN55" s="101">
        <f t="shared" si="119"/>
        <v>0.16627597867328531</v>
      </c>
      <c r="AO55" s="102">
        <f t="shared" si="120"/>
        <v>-0.5034736021515489</v>
      </c>
      <c r="AP55" s="100">
        <f t="shared" si="22"/>
        <v>0</v>
      </c>
      <c r="AQ55" s="101">
        <f t="shared" si="121"/>
        <v>0</v>
      </c>
      <c r="AR55" s="102">
        <f t="shared" si="46"/>
        <v>0</v>
      </c>
      <c r="AS55" s="101">
        <f t="shared" si="150"/>
        <v>0</v>
      </c>
      <c r="AT55" s="101">
        <f t="shared" si="122"/>
        <v>0</v>
      </c>
      <c r="AU55" s="101">
        <f t="shared" si="151"/>
        <v>0</v>
      </c>
      <c r="AV55" s="91">
        <v>3007</v>
      </c>
      <c r="AW55" s="92">
        <v>1137</v>
      </c>
      <c r="AX55" s="93">
        <v>2229</v>
      </c>
      <c r="AY55" s="103">
        <v>8</v>
      </c>
      <c r="AZ55" s="104">
        <v>8</v>
      </c>
      <c r="BA55" s="105">
        <v>8</v>
      </c>
      <c r="BB55" s="103">
        <v>16</v>
      </c>
      <c r="BC55" s="104">
        <v>17</v>
      </c>
      <c r="BD55" s="104">
        <v>17</v>
      </c>
      <c r="BE55" s="190">
        <f t="shared" si="127"/>
        <v>30.958333333333332</v>
      </c>
      <c r="BF55" s="106">
        <f t="shared" si="128"/>
        <v>-10.805555555555554</v>
      </c>
      <c r="BG55" s="106">
        <f t="shared" si="129"/>
        <v>7.2708333333333321</v>
      </c>
      <c r="BH55" s="190">
        <f t="shared" si="130"/>
        <v>14.568627450980394</v>
      </c>
      <c r="BI55" s="106">
        <f t="shared" si="131"/>
        <v>-6.3133169934640492</v>
      </c>
      <c r="BJ55" s="191">
        <f t="shared" si="132"/>
        <v>3.4215686274509824</v>
      </c>
      <c r="BK55" s="92">
        <v>136</v>
      </c>
      <c r="BL55" s="92">
        <v>136</v>
      </c>
      <c r="BM55" s="92">
        <v>136</v>
      </c>
      <c r="BN55" s="91">
        <v>32020</v>
      </c>
      <c r="BO55" s="92">
        <v>11129</v>
      </c>
      <c r="BP55" s="93">
        <v>21278</v>
      </c>
      <c r="BQ55" s="107">
        <f t="shared" si="152"/>
        <v>52.125998684086852</v>
      </c>
      <c r="BR55" s="107">
        <f t="shared" si="107"/>
        <v>16.364724480464119</v>
      </c>
      <c r="BS55" s="107">
        <f t="shared" si="153"/>
        <v>-15.722505224620136</v>
      </c>
      <c r="BT55" s="108">
        <f t="shared" si="154"/>
        <v>497.59398833557651</v>
      </c>
      <c r="BU55" s="107">
        <f>BT55-E55*1000/AV55</f>
        <v>116.79052973896859</v>
      </c>
      <c r="BV55" s="109">
        <f t="shared" si="155"/>
        <v>-166.50979354656948</v>
      </c>
      <c r="BW55" s="106">
        <f t="shared" si="123"/>
        <v>9.5459847465231054</v>
      </c>
      <c r="BX55" s="106">
        <f t="shared" si="124"/>
        <v>-1.1025021174609311</v>
      </c>
      <c r="BY55" s="106">
        <f t="shared" si="125"/>
        <v>-0.24205395180583089</v>
      </c>
      <c r="BZ55" s="100">
        <f t="shared" si="139"/>
        <v>0.57309847015729376</v>
      </c>
      <c r="CA55" s="101">
        <f t="shared" si="140"/>
        <v>-0.28932342167636271</v>
      </c>
      <c r="CB55" s="192">
        <f t="shared" si="135"/>
        <v>0.12099414776535355</v>
      </c>
      <c r="CC55" s="86"/>
      <c r="CD55" s="90"/>
      <c r="CE55" s="110"/>
      <c r="CF55" s="110"/>
    </row>
    <row r="56" spans="1:84" s="111" customFormat="1" ht="15" customHeight="1" x14ac:dyDescent="0.2">
      <c r="A56" s="67" t="s">
        <v>76</v>
      </c>
      <c r="B56" s="91">
        <v>1867.961</v>
      </c>
      <c r="C56" s="92">
        <v>1401.7950000000001</v>
      </c>
      <c r="D56" s="93">
        <v>2221.5169999999998</v>
      </c>
      <c r="E56" s="91">
        <v>1888.8109999999999</v>
      </c>
      <c r="F56" s="92">
        <v>1297.3979999999999</v>
      </c>
      <c r="G56" s="93">
        <v>2019.0930000000001</v>
      </c>
      <c r="H56" s="94">
        <f t="shared" si="142"/>
        <v>1.1002549164402036</v>
      </c>
      <c r="I56" s="95">
        <f t="shared" si="2"/>
        <v>0.11129360691796975</v>
      </c>
      <c r="J56" s="96">
        <f t="shared" si="143"/>
        <v>1.9788475147708873E-2</v>
      </c>
      <c r="K56" s="91">
        <v>1098.777</v>
      </c>
      <c r="L56" s="92">
        <v>773.33299999999997</v>
      </c>
      <c r="M56" s="92">
        <v>1281.1279999999999</v>
      </c>
      <c r="N56" s="97">
        <f t="shared" si="144"/>
        <v>0.63450668196066251</v>
      </c>
      <c r="O56" s="98">
        <f>N56-IF(E56=0,"0",(K56/E56))</f>
        <v>5.277722358711423E-2</v>
      </c>
      <c r="P56" s="99">
        <f t="shared" si="145"/>
        <v>3.8442097307379575E-2</v>
      </c>
      <c r="Q56" s="91">
        <v>286.05399999999997</v>
      </c>
      <c r="R56" s="92">
        <v>171.74</v>
      </c>
      <c r="S56" s="93">
        <v>236.50200000000001</v>
      </c>
      <c r="T56" s="100">
        <f t="shared" si="146"/>
        <v>0.11713279180305217</v>
      </c>
      <c r="U56" s="101">
        <f t="shared" si="114"/>
        <v>-3.4313806083131254E-2</v>
      </c>
      <c r="V56" s="102">
        <f t="shared" si="147"/>
        <v>-1.5239849437338221E-2</v>
      </c>
      <c r="W56" s="91">
        <v>385</v>
      </c>
      <c r="X56" s="92">
        <v>263.83</v>
      </c>
      <c r="Y56" s="93">
        <v>370.53500000000003</v>
      </c>
      <c r="Z56" s="100">
        <f t="shared" si="148"/>
        <v>0.18351556862412974</v>
      </c>
      <c r="AA56" s="101">
        <f t="shared" si="116"/>
        <v>-2.0316365857403901E-2</v>
      </c>
      <c r="AB56" s="102">
        <f t="shared" si="149"/>
        <v>-1.9837604419146115E-2</v>
      </c>
      <c r="AC56" s="91">
        <v>386.964</v>
      </c>
      <c r="AD56" s="92">
        <v>204.483</v>
      </c>
      <c r="AE56" s="92">
        <v>298.69099999999997</v>
      </c>
      <c r="AF56" s="92">
        <f t="shared" si="117"/>
        <v>-88.273000000000025</v>
      </c>
      <c r="AG56" s="93">
        <f t="shared" si="118"/>
        <v>94.20799999999997</v>
      </c>
      <c r="AH56" s="91">
        <v>0</v>
      </c>
      <c r="AI56" s="92">
        <v>0</v>
      </c>
      <c r="AJ56" s="92">
        <v>0</v>
      </c>
      <c r="AK56" s="92">
        <f t="shared" si="102"/>
        <v>0</v>
      </c>
      <c r="AL56" s="93">
        <f t="shared" si="103"/>
        <v>0</v>
      </c>
      <c r="AM56" s="100">
        <f t="shared" si="126"/>
        <v>0.13445361885594392</v>
      </c>
      <c r="AN56" s="101">
        <f t="shared" si="119"/>
        <v>-7.2704881776563923E-2</v>
      </c>
      <c r="AO56" s="102">
        <f t="shared" si="120"/>
        <v>-1.1418637786432456E-2</v>
      </c>
      <c r="AP56" s="100">
        <f t="shared" si="22"/>
        <v>0</v>
      </c>
      <c r="AQ56" s="101">
        <f t="shared" si="121"/>
        <v>0</v>
      </c>
      <c r="AR56" s="102">
        <f t="shared" si="46"/>
        <v>0</v>
      </c>
      <c r="AS56" s="101">
        <f t="shared" si="150"/>
        <v>0</v>
      </c>
      <c r="AT56" s="101">
        <f t="shared" si="122"/>
        <v>0</v>
      </c>
      <c r="AU56" s="101">
        <f t="shared" si="151"/>
        <v>0</v>
      </c>
      <c r="AV56" s="91">
        <v>1449</v>
      </c>
      <c r="AW56" s="92">
        <v>901</v>
      </c>
      <c r="AX56" s="93">
        <v>1307</v>
      </c>
      <c r="AY56" s="103">
        <v>15</v>
      </c>
      <c r="AZ56" s="104">
        <v>15</v>
      </c>
      <c r="BA56" s="105">
        <v>14</v>
      </c>
      <c r="BB56" s="103">
        <v>31</v>
      </c>
      <c r="BC56" s="104">
        <v>29</v>
      </c>
      <c r="BD56" s="104">
        <v>29</v>
      </c>
      <c r="BE56" s="190">
        <f t="shared" si="127"/>
        <v>10.373015873015873</v>
      </c>
      <c r="BF56" s="106">
        <f t="shared" si="128"/>
        <v>-0.36031746031745904</v>
      </c>
      <c r="BG56" s="106">
        <f t="shared" si="129"/>
        <v>0.3619047619047624</v>
      </c>
      <c r="BH56" s="190">
        <f t="shared" si="130"/>
        <v>5.0076628352490422</v>
      </c>
      <c r="BI56" s="106">
        <f t="shared" si="131"/>
        <v>-0.18588555184773181</v>
      </c>
      <c r="BJ56" s="191">
        <f t="shared" si="132"/>
        <v>-0.17049808429118762</v>
      </c>
      <c r="BK56" s="92">
        <v>100</v>
      </c>
      <c r="BL56" s="92">
        <v>100</v>
      </c>
      <c r="BM56" s="92">
        <v>100</v>
      </c>
      <c r="BN56" s="91">
        <v>22263</v>
      </c>
      <c r="BO56" s="92">
        <v>18190</v>
      </c>
      <c r="BP56" s="93">
        <v>20746</v>
      </c>
      <c r="BQ56" s="107">
        <f t="shared" si="152"/>
        <v>97.324448086378098</v>
      </c>
      <c r="BR56" s="107">
        <f t="shared" si="107"/>
        <v>12.483635976599544</v>
      </c>
      <c r="BS56" s="107">
        <f t="shared" si="153"/>
        <v>25.999654243607338</v>
      </c>
      <c r="BT56" s="108">
        <f t="shared" si="154"/>
        <v>1544.8301453710787</v>
      </c>
      <c r="BU56" s="107">
        <f t="shared" si="110"/>
        <v>241.30288519164469</v>
      </c>
      <c r="BV56" s="109">
        <f t="shared" si="155"/>
        <v>104.87676024344273</v>
      </c>
      <c r="BW56" s="106">
        <f t="shared" si="123"/>
        <v>15.872991583779648</v>
      </c>
      <c r="BX56" s="106">
        <f t="shared" si="124"/>
        <v>0.50860234982519614</v>
      </c>
      <c r="BY56" s="106">
        <f t="shared" si="125"/>
        <v>-4.3156876615033717</v>
      </c>
      <c r="BZ56" s="100">
        <f t="shared" si="139"/>
        <v>0.75992673992673998</v>
      </c>
      <c r="CA56" s="101">
        <f t="shared" si="140"/>
        <v>-5.5567765567765548E-2</v>
      </c>
      <c r="CB56" s="192">
        <f t="shared" si="135"/>
        <v>-0.24504563576386773</v>
      </c>
      <c r="CC56" s="86"/>
      <c r="CD56" s="90"/>
      <c r="CE56" s="110"/>
      <c r="CF56" s="110"/>
    </row>
    <row r="57" spans="1:84" s="111" customFormat="1" ht="15" customHeight="1" x14ac:dyDescent="0.2">
      <c r="A57" s="67" t="s">
        <v>77</v>
      </c>
      <c r="B57" s="91">
        <v>1033.713</v>
      </c>
      <c r="C57" s="92">
        <v>884.94500000000005</v>
      </c>
      <c r="D57" s="93">
        <v>1379.184</v>
      </c>
      <c r="E57" s="91">
        <v>943.36</v>
      </c>
      <c r="F57" s="92">
        <v>907.46199999999999</v>
      </c>
      <c r="G57" s="93">
        <v>1407.9880000000001</v>
      </c>
      <c r="H57" s="94">
        <f t="shared" si="142"/>
        <v>0.9795424392821529</v>
      </c>
      <c r="I57" s="95">
        <f t="shared" si="2"/>
        <v>-0.11623541858758923</v>
      </c>
      <c r="J57" s="96">
        <f t="shared" si="143"/>
        <v>4.3555995026358652E-3</v>
      </c>
      <c r="K57" s="91">
        <v>483.30900000000003</v>
      </c>
      <c r="L57" s="92">
        <v>492.79</v>
      </c>
      <c r="M57" s="92">
        <v>796.96699999999998</v>
      </c>
      <c r="N57" s="97">
        <f t="shared" si="144"/>
        <v>0.56603252300445739</v>
      </c>
      <c r="O57" s="98">
        <f t="shared" si="112"/>
        <v>5.3705309639464183E-2</v>
      </c>
      <c r="P57" s="99">
        <f t="shared" si="145"/>
        <v>2.2990500308190165E-2</v>
      </c>
      <c r="Q57" s="91">
        <v>206.15199999999999</v>
      </c>
      <c r="R57" s="92">
        <v>151.53</v>
      </c>
      <c r="S57" s="93">
        <v>209.458</v>
      </c>
      <c r="T57" s="100">
        <f t="shared" si="146"/>
        <v>0.14876405196635198</v>
      </c>
      <c r="U57" s="101">
        <f t="shared" si="114"/>
        <v>-6.9765459566890869E-2</v>
      </c>
      <c r="V57" s="102">
        <f t="shared" si="147"/>
        <v>-1.8218146737285196E-2</v>
      </c>
      <c r="W57" s="91">
        <v>106.67</v>
      </c>
      <c r="X57" s="92">
        <v>112.771</v>
      </c>
      <c r="Y57" s="93">
        <v>164.40799999999999</v>
      </c>
      <c r="Z57" s="100">
        <f t="shared" si="148"/>
        <v>0.11676804063670995</v>
      </c>
      <c r="AA57" s="101">
        <f t="shared" si="116"/>
        <v>3.693498574294754E-3</v>
      </c>
      <c r="AB57" s="102">
        <f t="shared" si="149"/>
        <v>-7.5027277260424352E-3</v>
      </c>
      <c r="AC57" s="91">
        <v>363.48734999999999</v>
      </c>
      <c r="AD57" s="92">
        <v>449.32900000000001</v>
      </c>
      <c r="AE57" s="92">
        <v>458.83216999999991</v>
      </c>
      <c r="AF57" s="92">
        <f t="shared" si="117"/>
        <v>95.344819999999913</v>
      </c>
      <c r="AG57" s="93">
        <f t="shared" si="118"/>
        <v>9.5031699999998978</v>
      </c>
      <c r="AH57" s="91">
        <v>166.76931999999999</v>
      </c>
      <c r="AI57" s="92">
        <v>170.49100000000001</v>
      </c>
      <c r="AJ57" s="92">
        <v>160.31384</v>
      </c>
      <c r="AK57" s="92">
        <f t="shared" si="102"/>
        <v>-6.4554799999999943</v>
      </c>
      <c r="AL57" s="93">
        <f>AJ57-AI57</f>
        <v>-10.177160000000015</v>
      </c>
      <c r="AM57" s="100">
        <f t="shared" si="126"/>
        <v>0.33268379708581303</v>
      </c>
      <c r="AN57" s="101">
        <f t="shared" si="119"/>
        <v>-1.8948957847132575E-2</v>
      </c>
      <c r="AO57" s="102">
        <f t="shared" si="120"/>
        <v>-0.1750641420516475</v>
      </c>
      <c r="AP57" s="100">
        <f t="shared" si="22"/>
        <v>0.11623818141741783</v>
      </c>
      <c r="AQ57" s="101">
        <f t="shared" si="121"/>
        <v>-4.5092207191412673E-2</v>
      </c>
      <c r="AR57" s="102">
        <f t="shared" si="46"/>
        <v>-7.6418989367207216E-2</v>
      </c>
      <c r="AS57" s="101">
        <f t="shared" si="150"/>
        <v>0.11386023176333888</v>
      </c>
      <c r="AT57" s="101">
        <f t="shared" si="122"/>
        <v>-6.2922035875738455E-2</v>
      </c>
      <c r="AU57" s="101">
        <f t="shared" si="151"/>
        <v>-7.4016505774982297E-2</v>
      </c>
      <c r="AV57" s="91">
        <v>1337</v>
      </c>
      <c r="AW57" s="92">
        <v>715</v>
      </c>
      <c r="AX57" s="93">
        <v>933</v>
      </c>
      <c r="AY57" s="103">
        <v>12</v>
      </c>
      <c r="AZ57" s="104">
        <v>9.5</v>
      </c>
      <c r="BA57" s="105">
        <v>9.5</v>
      </c>
      <c r="BB57" s="103">
        <v>19</v>
      </c>
      <c r="BC57" s="104">
        <v>15.5</v>
      </c>
      <c r="BD57" s="104">
        <v>15.5</v>
      </c>
      <c r="BE57" s="190">
        <f t="shared" si="127"/>
        <v>10.912280701754387</v>
      </c>
      <c r="BF57" s="106">
        <f t="shared" si="128"/>
        <v>-1.4673489278752427</v>
      </c>
      <c r="BG57" s="106">
        <f t="shared" si="129"/>
        <v>-1.6315789473684195</v>
      </c>
      <c r="BH57" s="190">
        <f t="shared" si="130"/>
        <v>6.688172043010753</v>
      </c>
      <c r="BI57" s="106">
        <f t="shared" si="131"/>
        <v>-1.130541407281644</v>
      </c>
      <c r="BJ57" s="191">
        <f t="shared" si="132"/>
        <v>-1</v>
      </c>
      <c r="BK57" s="92">
        <v>65</v>
      </c>
      <c r="BL57" s="92">
        <v>65</v>
      </c>
      <c r="BM57" s="92">
        <v>65</v>
      </c>
      <c r="BN57" s="91">
        <v>11437</v>
      </c>
      <c r="BO57" s="92">
        <v>5639</v>
      </c>
      <c r="BP57" s="93">
        <v>7919</v>
      </c>
      <c r="BQ57" s="107">
        <f t="shared" si="152"/>
        <v>177.79871195858064</v>
      </c>
      <c r="BR57" s="107">
        <f t="shared" si="107"/>
        <v>95.315543295469681</v>
      </c>
      <c r="BS57" s="107">
        <f t="shared" si="153"/>
        <v>16.872661240368188</v>
      </c>
      <c r="BT57" s="108">
        <f t="shared" si="154"/>
        <v>1509.0975348338693</v>
      </c>
      <c r="BU57" s="107">
        <f t="shared" si="110"/>
        <v>803.51787888772117</v>
      </c>
      <c r="BV57" s="109">
        <f t="shared" si="155"/>
        <v>239.91991245624695</v>
      </c>
      <c r="BW57" s="106">
        <f t="shared" si="123"/>
        <v>8.4876741693461959</v>
      </c>
      <c r="BX57" s="106">
        <f t="shared" si="124"/>
        <v>-6.6551709487013611E-2</v>
      </c>
      <c r="BY57" s="106">
        <f t="shared" si="125"/>
        <v>0.60096088263290959</v>
      </c>
      <c r="BZ57" s="100">
        <f t="shared" si="139"/>
        <v>0.44626655395886167</v>
      </c>
      <c r="CA57" s="101">
        <f t="shared" si="140"/>
        <v>-0.19825302902225977</v>
      </c>
      <c r="CB57" s="192">
        <f t="shared" si="135"/>
        <v>-3.3036463465702715E-2</v>
      </c>
      <c r="CC57" s="86"/>
      <c r="CD57" s="90"/>
      <c r="CE57" s="110"/>
      <c r="CF57" s="110"/>
    </row>
    <row r="58" spans="1:84" s="111" customFormat="1" ht="15" customHeight="1" x14ac:dyDescent="0.2">
      <c r="A58" s="67" t="s">
        <v>78</v>
      </c>
      <c r="B58" s="91">
        <v>1545.4960000000001</v>
      </c>
      <c r="C58" s="92">
        <v>1137.575</v>
      </c>
      <c r="D58" s="93">
        <v>1712.904</v>
      </c>
      <c r="E58" s="91">
        <v>1610.3440000000001</v>
      </c>
      <c r="F58" s="92">
        <v>1053.8589999999999</v>
      </c>
      <c r="G58" s="93">
        <v>1620.527</v>
      </c>
      <c r="H58" s="94">
        <f t="shared" si="142"/>
        <v>1.0570042955162118</v>
      </c>
      <c r="I58" s="95">
        <f t="shared" si="2"/>
        <v>9.727395218584256E-2</v>
      </c>
      <c r="J58" s="96">
        <f t="shared" si="143"/>
        <v>-2.243327630316827E-2</v>
      </c>
      <c r="K58" s="91">
        <v>816.97</v>
      </c>
      <c r="L58" s="92">
        <v>763.70799999999997</v>
      </c>
      <c r="M58" s="92">
        <v>1212.8219999999999</v>
      </c>
      <c r="N58" s="97">
        <f t="shared" si="144"/>
        <v>0.74841209063471315</v>
      </c>
      <c r="O58" s="98">
        <f t="shared" si="112"/>
        <v>0.24108570571323051</v>
      </c>
      <c r="P58" s="99">
        <f t="shared" si="145"/>
        <v>2.3734500938178749E-2</v>
      </c>
      <c r="Q58" s="91">
        <v>216.46100000000001</v>
      </c>
      <c r="R58" s="92">
        <v>165.23</v>
      </c>
      <c r="S58" s="93">
        <v>218.488</v>
      </c>
      <c r="T58" s="100">
        <f t="shared" si="146"/>
        <v>0.13482527597503774</v>
      </c>
      <c r="U58" s="101">
        <f t="shared" si="114"/>
        <v>4.0617049198565791E-4</v>
      </c>
      <c r="V58" s="102">
        <f t="shared" si="147"/>
        <v>-2.1960404082730894E-2</v>
      </c>
      <c r="W58" s="91">
        <v>118.6</v>
      </c>
      <c r="X58" s="92">
        <v>75.361999999999995</v>
      </c>
      <c r="Y58" s="93">
        <v>110.905</v>
      </c>
      <c r="Z58" s="100">
        <f t="shared" si="148"/>
        <v>6.8437613196200994E-2</v>
      </c>
      <c r="AA58" s="101">
        <f t="shared" si="116"/>
        <v>-5.2112469231275355E-3</v>
      </c>
      <c r="AB58" s="102">
        <f t="shared" si="149"/>
        <v>-3.0729019675922592E-3</v>
      </c>
      <c r="AC58" s="91">
        <v>80.017819999999944</v>
      </c>
      <c r="AD58" s="92">
        <v>618.20909999999992</v>
      </c>
      <c r="AE58" s="92">
        <v>795.30822000000001</v>
      </c>
      <c r="AF58" s="92">
        <f t="shared" si="117"/>
        <v>715.29040000000009</v>
      </c>
      <c r="AG58" s="93">
        <f t="shared" si="118"/>
        <v>177.09912000000008</v>
      </c>
      <c r="AH58" s="91">
        <v>0</v>
      </c>
      <c r="AI58" s="92">
        <v>0</v>
      </c>
      <c r="AJ58" s="92">
        <v>0</v>
      </c>
      <c r="AK58" s="92">
        <f t="shared" si="102"/>
        <v>0</v>
      </c>
      <c r="AL58" s="93">
        <f t="shared" si="103"/>
        <v>0</v>
      </c>
      <c r="AM58" s="100">
        <f t="shared" si="126"/>
        <v>0.46430402404337895</v>
      </c>
      <c r="AN58" s="101">
        <f t="shared" si="119"/>
        <v>0.41252917635694047</v>
      </c>
      <c r="AO58" s="102">
        <f t="shared" si="120"/>
        <v>-7.9140671910733873E-2</v>
      </c>
      <c r="AP58" s="100">
        <f t="shared" si="22"/>
        <v>0</v>
      </c>
      <c r="AQ58" s="101">
        <f t="shared" si="121"/>
        <v>0</v>
      </c>
      <c r="AR58" s="102">
        <f t="shared" si="46"/>
        <v>0</v>
      </c>
      <c r="AS58" s="101">
        <f t="shared" si="150"/>
        <v>0</v>
      </c>
      <c r="AT58" s="101">
        <f t="shared" si="122"/>
        <v>0</v>
      </c>
      <c r="AU58" s="101">
        <f t="shared" si="151"/>
        <v>0</v>
      </c>
      <c r="AV58" s="91">
        <v>1886</v>
      </c>
      <c r="AW58" s="92">
        <v>1026</v>
      </c>
      <c r="AX58" s="93">
        <v>1473</v>
      </c>
      <c r="AY58" s="103">
        <v>11</v>
      </c>
      <c r="AZ58" s="104">
        <v>13.66</v>
      </c>
      <c r="BA58" s="105">
        <v>13.66</v>
      </c>
      <c r="BB58" s="103">
        <v>27</v>
      </c>
      <c r="BC58" s="104">
        <v>29.5</v>
      </c>
      <c r="BD58" s="105">
        <v>30</v>
      </c>
      <c r="BE58" s="106">
        <f t="shared" si="127"/>
        <v>11.981454367984382</v>
      </c>
      <c r="BF58" s="106">
        <f t="shared" si="128"/>
        <v>-7.06905068252067</v>
      </c>
      <c r="BG58" s="106">
        <f t="shared" si="129"/>
        <v>-0.53684724255734473</v>
      </c>
      <c r="BH58" s="190">
        <f t="shared" si="130"/>
        <v>5.4555555555555557</v>
      </c>
      <c r="BI58" s="106">
        <f t="shared" si="131"/>
        <v>-2.3057613168724274</v>
      </c>
      <c r="BJ58" s="191">
        <f t="shared" si="132"/>
        <v>-0.34105461393597025</v>
      </c>
      <c r="BK58" s="92">
        <v>85</v>
      </c>
      <c r="BL58" s="92">
        <v>85</v>
      </c>
      <c r="BM58" s="92">
        <v>85</v>
      </c>
      <c r="BN58" s="91">
        <v>16393</v>
      </c>
      <c r="BO58" s="92">
        <v>8984</v>
      </c>
      <c r="BP58" s="93">
        <v>12944</v>
      </c>
      <c r="BQ58" s="107">
        <f t="shared" si="152"/>
        <v>125.19522558714462</v>
      </c>
      <c r="BR58" s="107">
        <f t="shared" si="107"/>
        <v>26.961589278964297</v>
      </c>
      <c r="BS58" s="107">
        <f t="shared" si="153"/>
        <v>7.8912407251677763</v>
      </c>
      <c r="BT58" s="108">
        <f t="shared" si="154"/>
        <v>1100.1541072640869</v>
      </c>
      <c r="BU58" s="107">
        <f t="shared" si="110"/>
        <v>246.31317407214624</v>
      </c>
      <c r="BV58" s="109">
        <f t="shared" si="155"/>
        <v>73.001085821591687</v>
      </c>
      <c r="BW58" s="106">
        <f t="shared" si="123"/>
        <v>8.7875084860828245</v>
      </c>
      <c r="BX58" s="106">
        <f t="shared" si="124"/>
        <v>9.5567871024499595E-2</v>
      </c>
      <c r="BY58" s="106">
        <f t="shared" si="125"/>
        <v>3.1173203431752228E-2</v>
      </c>
      <c r="BZ58" s="100">
        <f t="shared" si="139"/>
        <v>0.55781081663434606</v>
      </c>
      <c r="CA58" s="101">
        <f t="shared" si="140"/>
        <v>-0.14863176039646619</v>
      </c>
      <c r="CB58" s="192">
        <f t="shared" si="135"/>
        <v>-2.6134584730619803E-2</v>
      </c>
      <c r="CC58" s="86"/>
      <c r="CD58" s="90"/>
      <c r="CE58" s="110"/>
      <c r="CF58" s="110"/>
    </row>
    <row r="59" spans="1:84" s="111" customFormat="1" ht="12.75" customHeight="1" x14ac:dyDescent="0.2">
      <c r="A59" s="67" t="s">
        <v>79</v>
      </c>
      <c r="B59" s="91">
        <v>953.053</v>
      </c>
      <c r="C59" s="92">
        <v>371.34300000000002</v>
      </c>
      <c r="D59" s="93">
        <v>858.28599999999994</v>
      </c>
      <c r="E59" s="91">
        <v>813</v>
      </c>
      <c r="F59" s="92">
        <v>533.16099999999994</v>
      </c>
      <c r="G59" s="93">
        <v>801.11699999999996</v>
      </c>
      <c r="H59" s="94">
        <f t="shared" si="142"/>
        <v>1.0713616113501523</v>
      </c>
      <c r="I59" s="95">
        <f t="shared" si="2"/>
        <v>-0.10090530131897446</v>
      </c>
      <c r="J59" s="96">
        <f t="shared" si="143"/>
        <v>0.37486843199157194</v>
      </c>
      <c r="K59" s="91">
        <v>515</v>
      </c>
      <c r="L59" s="92">
        <v>353.916</v>
      </c>
      <c r="M59" s="92">
        <v>540.15899999999999</v>
      </c>
      <c r="N59" s="97">
        <f t="shared" si="144"/>
        <v>0.67425731821943613</v>
      </c>
      <c r="O59" s="98">
        <f t="shared" si="112"/>
        <v>4.0800983656090528E-2</v>
      </c>
      <c r="P59" s="99">
        <f t="shared" si="145"/>
        <v>1.0450325584941078E-2</v>
      </c>
      <c r="Q59" s="91">
        <v>213.233</v>
      </c>
      <c r="R59" s="92">
        <v>109.75</v>
      </c>
      <c r="S59" s="93">
        <v>172.57900000000001</v>
      </c>
      <c r="T59" s="100">
        <f t="shared" si="146"/>
        <v>0.2154229656841635</v>
      </c>
      <c r="U59" s="101">
        <f t="shared" si="114"/>
        <v>-4.6856247107964405E-2</v>
      </c>
      <c r="V59" s="102">
        <f t="shared" si="147"/>
        <v>9.575201125240379E-3</v>
      </c>
      <c r="W59" s="91">
        <v>11.7</v>
      </c>
      <c r="X59" s="92">
        <v>4.8099999999999996</v>
      </c>
      <c r="Y59" s="93">
        <v>7.3780000000000001</v>
      </c>
      <c r="Z59" s="100">
        <f t="shared" si="148"/>
        <v>9.2096410386997164E-3</v>
      </c>
      <c r="AA59" s="101">
        <f t="shared" si="116"/>
        <v>-5.1815028727393974E-3</v>
      </c>
      <c r="AB59" s="102">
        <f t="shared" si="149"/>
        <v>1.879759131560247E-4</v>
      </c>
      <c r="AC59" s="91">
        <v>150.25899999999999</v>
      </c>
      <c r="AD59" s="92">
        <v>105.194</v>
      </c>
      <c r="AE59" s="92">
        <v>101.73699999999999</v>
      </c>
      <c r="AF59" s="92">
        <f t="shared" si="117"/>
        <v>-48.521999999999991</v>
      </c>
      <c r="AG59" s="93">
        <f t="shared" si="118"/>
        <v>-3.4570000000000078</v>
      </c>
      <c r="AH59" s="91">
        <v>0</v>
      </c>
      <c r="AI59" s="92">
        <v>0</v>
      </c>
      <c r="AJ59" s="92">
        <v>0</v>
      </c>
      <c r="AK59" s="92">
        <f t="shared" si="102"/>
        <v>0</v>
      </c>
      <c r="AL59" s="93">
        <f t="shared" si="103"/>
        <v>0</v>
      </c>
      <c r="AM59" s="100">
        <f t="shared" si="126"/>
        <v>0.1185350803811317</v>
      </c>
      <c r="AN59" s="101">
        <f t="shared" si="119"/>
        <v>-3.9125616348221232E-2</v>
      </c>
      <c r="AO59" s="102">
        <f t="shared" si="120"/>
        <v>-0.1647447983293866</v>
      </c>
      <c r="AP59" s="100">
        <f t="shared" si="22"/>
        <v>0</v>
      </c>
      <c r="AQ59" s="101">
        <f t="shared" si="121"/>
        <v>0</v>
      </c>
      <c r="AR59" s="102">
        <f t="shared" si="46"/>
        <v>0</v>
      </c>
      <c r="AS59" s="101">
        <f t="shared" si="150"/>
        <v>0</v>
      </c>
      <c r="AT59" s="101">
        <f t="shared" si="122"/>
        <v>0</v>
      </c>
      <c r="AU59" s="101">
        <f t="shared" si="151"/>
        <v>0</v>
      </c>
      <c r="AV59" s="91">
        <v>1606</v>
      </c>
      <c r="AW59" s="92">
        <v>399</v>
      </c>
      <c r="AX59" s="93">
        <v>961</v>
      </c>
      <c r="AY59" s="103">
        <v>10</v>
      </c>
      <c r="AZ59" s="104">
        <v>9</v>
      </c>
      <c r="BA59" s="105">
        <v>9</v>
      </c>
      <c r="BB59" s="103">
        <v>23</v>
      </c>
      <c r="BC59" s="104">
        <v>19</v>
      </c>
      <c r="BD59" s="105">
        <v>20</v>
      </c>
      <c r="BE59" s="106">
        <f t="shared" si="127"/>
        <v>11.864197530864196</v>
      </c>
      <c r="BF59" s="106">
        <f t="shared" si="128"/>
        <v>-5.980246913580249</v>
      </c>
      <c r="BG59" s="106">
        <f t="shared" si="129"/>
        <v>4.4753086419753068</v>
      </c>
      <c r="BH59" s="190">
        <f t="shared" si="130"/>
        <v>5.3388888888888886</v>
      </c>
      <c r="BI59" s="106">
        <f t="shared" si="131"/>
        <v>-2.4195652173913045</v>
      </c>
      <c r="BJ59" s="191">
        <f t="shared" si="132"/>
        <v>1.8388888888888886</v>
      </c>
      <c r="BK59" s="92">
        <v>155</v>
      </c>
      <c r="BL59" s="92">
        <v>155</v>
      </c>
      <c r="BM59" s="92">
        <v>155</v>
      </c>
      <c r="BN59" s="91">
        <v>27563</v>
      </c>
      <c r="BO59" s="92">
        <v>8648</v>
      </c>
      <c r="BP59" s="93">
        <v>20374</v>
      </c>
      <c r="BQ59" s="107">
        <f t="shared" si="152"/>
        <v>39.32055561009129</v>
      </c>
      <c r="BR59" s="107">
        <f t="shared" si="107"/>
        <v>9.8244920466185199</v>
      </c>
      <c r="BS59" s="107">
        <f t="shared" si="153"/>
        <v>-22.330808867244507</v>
      </c>
      <c r="BT59" s="108">
        <f t="shared" si="154"/>
        <v>833.62851196670135</v>
      </c>
      <c r="BU59" s="107">
        <f t="shared" ref="BU59:BU60" si="156">BT59-E59*1000/AV59</f>
        <v>327.40186190443484</v>
      </c>
      <c r="BV59" s="109">
        <f t="shared" si="155"/>
        <v>-502.61459580272231</v>
      </c>
      <c r="BW59" s="106">
        <f t="shared" si="123"/>
        <v>21.200832466181062</v>
      </c>
      <c r="BX59" s="106">
        <f t="shared" si="124"/>
        <v>4.0383168995559053</v>
      </c>
      <c r="BY59" s="106">
        <f t="shared" si="125"/>
        <v>-0.47335299747808435</v>
      </c>
      <c r="BZ59" s="100">
        <f t="shared" si="139"/>
        <v>0.4814841072905589</v>
      </c>
      <c r="CA59" s="101">
        <f t="shared" si="140"/>
        <v>-0.16989247311827949</v>
      </c>
      <c r="CB59" s="192">
        <f t="shared" si="135"/>
        <v>0.17323245874306292</v>
      </c>
      <c r="CC59" s="86"/>
      <c r="CD59" s="90"/>
      <c r="CE59" s="110"/>
      <c r="CF59" s="110"/>
    </row>
    <row r="60" spans="1:84" s="111" customFormat="1" ht="15" customHeight="1" x14ac:dyDescent="0.2">
      <c r="A60" s="67" t="s">
        <v>80</v>
      </c>
      <c r="B60" s="91">
        <v>965.61199999999997</v>
      </c>
      <c r="C60" s="92">
        <v>661.90300000000002</v>
      </c>
      <c r="D60" s="93">
        <v>1040.1369999999999</v>
      </c>
      <c r="E60" s="91">
        <v>871.26300000000003</v>
      </c>
      <c r="F60" s="92">
        <v>637.03599999999994</v>
      </c>
      <c r="G60" s="93">
        <v>910.35199999999998</v>
      </c>
      <c r="H60" s="94">
        <f t="shared" si="142"/>
        <v>1.1425657328154384</v>
      </c>
      <c r="I60" s="95">
        <f t="shared" si="2"/>
        <v>3.4275813468467531E-2</v>
      </c>
      <c r="J60" s="96">
        <f t="shared" si="143"/>
        <v>0.10353026229257933</v>
      </c>
      <c r="K60" s="91">
        <v>519.99300000000005</v>
      </c>
      <c r="L60" s="92">
        <v>345.62099999999998</v>
      </c>
      <c r="M60" s="92">
        <v>531.60400000000004</v>
      </c>
      <c r="N60" s="97">
        <f t="shared" si="144"/>
        <v>0.58395433854157519</v>
      </c>
      <c r="O60" s="98">
        <f t="shared" si="112"/>
        <v>-1.2872337215343199E-2</v>
      </c>
      <c r="P60" s="99">
        <f t="shared" si="145"/>
        <v>4.140886230475338E-2</v>
      </c>
      <c r="Q60" s="91">
        <v>240.09899999999999</v>
      </c>
      <c r="R60" s="92">
        <v>211.19</v>
      </c>
      <c r="S60" s="93">
        <v>258.53300000000002</v>
      </c>
      <c r="T60" s="100">
        <f t="shared" si="146"/>
        <v>0.28399234581788146</v>
      </c>
      <c r="U60" s="101">
        <f t="shared" si="114"/>
        <v>8.4165437925458608E-3</v>
      </c>
      <c r="V60" s="102">
        <f t="shared" si="147"/>
        <v>-4.7527379911904644E-2</v>
      </c>
      <c r="W60" s="91">
        <v>12.2</v>
      </c>
      <c r="X60" s="92">
        <v>12.374000000000001</v>
      </c>
      <c r="Y60" s="93">
        <v>21.952000000000002</v>
      </c>
      <c r="Z60" s="100">
        <f t="shared" si="148"/>
        <v>2.4113749406822857E-2</v>
      </c>
      <c r="AA60" s="101">
        <f t="shared" si="116"/>
        <v>1.0111088901326814E-2</v>
      </c>
      <c r="AB60" s="102">
        <f t="shared" si="149"/>
        <v>4.6894154602327084E-3</v>
      </c>
      <c r="AC60" s="91">
        <v>90.563000000000002</v>
      </c>
      <c r="AD60" s="92">
        <v>78.796999999999997</v>
      </c>
      <c r="AE60" s="92">
        <v>87.667000000000002</v>
      </c>
      <c r="AF60" s="92">
        <f t="shared" si="117"/>
        <v>-2.8960000000000008</v>
      </c>
      <c r="AG60" s="93">
        <f t="shared" si="118"/>
        <v>8.8700000000000045</v>
      </c>
      <c r="AH60" s="91">
        <v>0.52800000000000002</v>
      </c>
      <c r="AI60" s="92">
        <v>0</v>
      </c>
      <c r="AJ60" s="92">
        <v>0</v>
      </c>
      <c r="AK60" s="92">
        <f t="shared" si="102"/>
        <v>-0.52800000000000002</v>
      </c>
      <c r="AL60" s="93">
        <f t="shared" si="103"/>
        <v>0</v>
      </c>
      <c r="AM60" s="100">
        <f t="shared" si="126"/>
        <v>8.4284089499748596E-2</v>
      </c>
      <c r="AN60" s="101">
        <f t="shared" si="119"/>
        <v>-9.504098716636461E-3</v>
      </c>
      <c r="AO60" s="102">
        <f t="shared" si="120"/>
        <v>-3.476205472380077E-2</v>
      </c>
      <c r="AP60" s="100">
        <f t="shared" si="22"/>
        <v>0</v>
      </c>
      <c r="AQ60" s="101">
        <f t="shared" si="121"/>
        <v>-5.4680347800151619E-4</v>
      </c>
      <c r="AR60" s="102">
        <f t="shared" si="46"/>
        <v>0</v>
      </c>
      <c r="AS60" s="101">
        <f t="shared" si="150"/>
        <v>0</v>
      </c>
      <c r="AT60" s="101">
        <f t="shared" si="122"/>
        <v>-6.0601678253294352E-4</v>
      </c>
      <c r="AU60" s="101">
        <f t="shared" si="151"/>
        <v>0</v>
      </c>
      <c r="AV60" s="91">
        <v>1483</v>
      </c>
      <c r="AW60" s="92">
        <v>895</v>
      </c>
      <c r="AX60" s="93">
        <v>1374</v>
      </c>
      <c r="AY60" s="103">
        <v>10</v>
      </c>
      <c r="AZ60" s="104">
        <v>10.5</v>
      </c>
      <c r="BA60" s="105">
        <v>10.5</v>
      </c>
      <c r="BB60" s="103">
        <v>11</v>
      </c>
      <c r="BC60" s="104">
        <v>15.5</v>
      </c>
      <c r="BD60" s="105">
        <v>14.5</v>
      </c>
      <c r="BE60" s="106">
        <f t="shared" si="127"/>
        <v>14.53968253968254</v>
      </c>
      <c r="BF60" s="106">
        <f t="shared" si="128"/>
        <v>-1.9380952380952383</v>
      </c>
      <c r="BG60" s="106">
        <f t="shared" si="129"/>
        <v>0.33333333333333215</v>
      </c>
      <c r="BH60" s="190">
        <f t="shared" si="130"/>
        <v>10.528735632183908</v>
      </c>
      <c r="BI60" s="106">
        <f t="shared" si="131"/>
        <v>-4.4510623476140712</v>
      </c>
      <c r="BJ60" s="191">
        <f t="shared" si="132"/>
        <v>0.905079718205414</v>
      </c>
      <c r="BK60" s="92">
        <v>145</v>
      </c>
      <c r="BL60" s="92">
        <v>145</v>
      </c>
      <c r="BM60" s="92">
        <v>145</v>
      </c>
      <c r="BN60" s="91">
        <v>27594</v>
      </c>
      <c r="BO60" s="92">
        <v>17501</v>
      </c>
      <c r="BP60" s="93">
        <v>26731</v>
      </c>
      <c r="BQ60" s="107">
        <f t="shared" si="152"/>
        <v>34.056039803972915</v>
      </c>
      <c r="BR60" s="107">
        <f t="shared" si="107"/>
        <v>2.4816758118007023</v>
      </c>
      <c r="BS60" s="107">
        <f t="shared" si="153"/>
        <v>-2.3439373401902728</v>
      </c>
      <c r="BT60" s="108">
        <f t="shared" si="154"/>
        <v>662.55604075691417</v>
      </c>
      <c r="BU60" s="107">
        <f t="shared" si="156"/>
        <v>75.055703602497488</v>
      </c>
      <c r="BV60" s="109">
        <f t="shared" si="155"/>
        <v>-49.216026282191933</v>
      </c>
      <c r="BW60" s="106">
        <f t="shared" si="123"/>
        <v>19.454876273653568</v>
      </c>
      <c r="BX60" s="106">
        <f t="shared" si="124"/>
        <v>0.84799832355242089</v>
      </c>
      <c r="BY60" s="106">
        <f t="shared" si="125"/>
        <v>-9.9313670480508875E-2</v>
      </c>
      <c r="BZ60" s="100">
        <f t="shared" si="139"/>
        <v>0.67528104079828211</v>
      </c>
      <c r="CA60" s="101">
        <f t="shared" si="140"/>
        <v>-2.1801187318428839E-2</v>
      </c>
      <c r="CB60" s="192">
        <f t="shared" si="135"/>
        <v>8.4492633168570253E-3</v>
      </c>
      <c r="CC60" s="86"/>
      <c r="CD60" s="90"/>
      <c r="CE60" s="110"/>
      <c r="CF60" s="110"/>
    </row>
    <row r="61" spans="1:84" s="111" customFormat="1" ht="15" customHeight="1" x14ac:dyDescent="0.2">
      <c r="A61" s="67" t="s">
        <v>81</v>
      </c>
      <c r="B61" s="91">
        <v>1890.0029999999999</v>
      </c>
      <c r="C61" s="92">
        <v>1482.9480000000001</v>
      </c>
      <c r="D61" s="93">
        <v>2250.4479999999999</v>
      </c>
      <c r="E61" s="91">
        <v>1764.2619999999999</v>
      </c>
      <c r="F61" s="92">
        <v>1215.7539999999999</v>
      </c>
      <c r="G61" s="93">
        <v>1885.5319999999999</v>
      </c>
      <c r="H61" s="94">
        <f t="shared" si="142"/>
        <v>1.1935347689670608</v>
      </c>
      <c r="I61" s="95">
        <f t="shared" si="2"/>
        <v>0.12226360856118013</v>
      </c>
      <c r="J61" s="96">
        <f t="shared" si="143"/>
        <v>-2.6241600265530796E-2</v>
      </c>
      <c r="K61" s="91">
        <v>1024.25</v>
      </c>
      <c r="L61" s="92">
        <v>722.98299999999995</v>
      </c>
      <c r="M61" s="92">
        <v>1113.616</v>
      </c>
      <c r="N61" s="97">
        <f t="shared" si="144"/>
        <v>0.59061103179367946</v>
      </c>
      <c r="O61" s="98">
        <f t="shared" si="112"/>
        <v>1.0056669686464126E-2</v>
      </c>
      <c r="P61" s="99">
        <f t="shared" si="145"/>
        <v>-4.0676614287981083E-3</v>
      </c>
      <c r="Q61" s="91">
        <v>608.70100000000002</v>
      </c>
      <c r="R61" s="92">
        <v>389.06</v>
      </c>
      <c r="S61" s="93">
        <v>614.851</v>
      </c>
      <c r="T61" s="100">
        <f t="shared" si="146"/>
        <v>0.32608887040898804</v>
      </c>
      <c r="U61" s="101">
        <f t="shared" si="114"/>
        <v>-1.8928479621789729E-2</v>
      </c>
      <c r="V61" s="102">
        <f t="shared" si="147"/>
        <v>6.0734725571199299E-3</v>
      </c>
      <c r="W61" s="91">
        <v>60.49</v>
      </c>
      <c r="X61" s="92">
        <v>35.17</v>
      </c>
      <c r="Y61" s="93">
        <v>59.039000000000001</v>
      </c>
      <c r="Z61" s="100">
        <f t="shared" si="148"/>
        <v>3.1311587392841914E-2</v>
      </c>
      <c r="AA61" s="101">
        <f t="shared" si="116"/>
        <v>-2.9747034188402563E-3</v>
      </c>
      <c r="AB61" s="102">
        <f t="shared" si="149"/>
        <v>2.3830377026907781E-3</v>
      </c>
      <c r="AC61" s="91">
        <v>129.99299999999999</v>
      </c>
      <c r="AD61" s="92">
        <v>140.78200000000001</v>
      </c>
      <c r="AE61" s="92">
        <v>149.256</v>
      </c>
      <c r="AF61" s="92">
        <f t="shared" si="117"/>
        <v>19.263000000000005</v>
      </c>
      <c r="AG61" s="93">
        <f t="shared" si="118"/>
        <v>8.4739999999999895</v>
      </c>
      <c r="AH61" s="91">
        <v>0</v>
      </c>
      <c r="AI61" s="92">
        <v>0</v>
      </c>
      <c r="AJ61" s="92">
        <v>0</v>
      </c>
      <c r="AK61" s="92">
        <f t="shared" si="102"/>
        <v>0</v>
      </c>
      <c r="AL61" s="93">
        <f t="shared" si="103"/>
        <v>0</v>
      </c>
      <c r="AM61" s="100">
        <f t="shared" si="126"/>
        <v>6.6322794394716084E-2</v>
      </c>
      <c r="AN61" s="101">
        <f t="shared" si="119"/>
        <v>-2.4564615112269289E-3</v>
      </c>
      <c r="AO61" s="102">
        <f t="shared" si="120"/>
        <v>-2.8611080562463809E-2</v>
      </c>
      <c r="AP61" s="100">
        <f t="shared" si="22"/>
        <v>0</v>
      </c>
      <c r="AQ61" s="101">
        <f t="shared" si="121"/>
        <v>0</v>
      </c>
      <c r="AR61" s="102">
        <f t="shared" si="46"/>
        <v>0</v>
      </c>
      <c r="AS61" s="101">
        <f t="shared" si="150"/>
        <v>0</v>
      </c>
      <c r="AT61" s="101">
        <f t="shared" si="122"/>
        <v>0</v>
      </c>
      <c r="AU61" s="101">
        <f t="shared" si="151"/>
        <v>0</v>
      </c>
      <c r="AV61" s="91">
        <v>2528</v>
      </c>
      <c r="AW61" s="92">
        <v>1573</v>
      </c>
      <c r="AX61" s="93">
        <v>2326</v>
      </c>
      <c r="AY61" s="103">
        <v>11</v>
      </c>
      <c r="AZ61" s="104">
        <v>11</v>
      </c>
      <c r="BA61" s="105">
        <v>11</v>
      </c>
      <c r="BB61" s="103">
        <v>22</v>
      </c>
      <c r="BC61" s="104">
        <v>21</v>
      </c>
      <c r="BD61" s="105">
        <v>21</v>
      </c>
      <c r="BE61" s="106">
        <f t="shared" si="127"/>
        <v>23.494949494949495</v>
      </c>
      <c r="BF61" s="106">
        <f t="shared" si="128"/>
        <v>-2.0404040404040416</v>
      </c>
      <c r="BG61" s="106">
        <f t="shared" si="129"/>
        <v>-0.33838383838383734</v>
      </c>
      <c r="BH61" s="190">
        <f t="shared" si="130"/>
        <v>12.306878306878307</v>
      </c>
      <c r="BI61" s="106">
        <f t="shared" si="131"/>
        <v>-0.46079846079846121</v>
      </c>
      <c r="BJ61" s="191">
        <f t="shared" si="132"/>
        <v>-0.17724867724867543</v>
      </c>
      <c r="BK61" s="92">
        <v>170</v>
      </c>
      <c r="BL61" s="92">
        <v>170</v>
      </c>
      <c r="BM61" s="92">
        <v>170</v>
      </c>
      <c r="BN61" s="91">
        <v>43820</v>
      </c>
      <c r="BO61" s="92">
        <v>28093</v>
      </c>
      <c r="BP61" s="93">
        <v>43321</v>
      </c>
      <c r="BQ61" s="107">
        <f t="shared" si="152"/>
        <v>43.524664712264261</v>
      </c>
      <c r="BR61" s="107">
        <f t="shared" si="107"/>
        <v>3.2630946529306257</v>
      </c>
      <c r="BS61" s="107">
        <f t="shared" si="153"/>
        <v>0.2486172983177255</v>
      </c>
      <c r="BT61" s="108">
        <f t="shared" si="154"/>
        <v>810.63284608770425</v>
      </c>
      <c r="BU61" s="107">
        <f t="shared" si="110"/>
        <v>112.74439672061567</v>
      </c>
      <c r="BV61" s="109">
        <f t="shared" si="155"/>
        <v>37.744098471683856</v>
      </c>
      <c r="BW61" s="106">
        <f t="shared" si="123"/>
        <v>18.624677558039554</v>
      </c>
      <c r="BX61" s="106">
        <f t="shared" si="124"/>
        <v>1.2908167985458832</v>
      </c>
      <c r="BY61" s="106">
        <f t="shared" si="125"/>
        <v>0.7651734258081504</v>
      </c>
      <c r="BZ61" s="100">
        <f t="shared" si="139"/>
        <v>0.9334410687351864</v>
      </c>
      <c r="CA61" s="101">
        <f t="shared" si="140"/>
        <v>-1.0751993104934243E-2</v>
      </c>
      <c r="CB61" s="192">
        <f t="shared" si="135"/>
        <v>2.0441393727061663E-2</v>
      </c>
      <c r="CC61" s="86"/>
      <c r="CD61" s="90"/>
      <c r="CE61" s="110"/>
      <c r="CF61" s="110"/>
    </row>
    <row r="62" spans="1:84" s="111" customFormat="1" ht="15" customHeight="1" x14ac:dyDescent="0.2">
      <c r="A62" s="67" t="s">
        <v>82</v>
      </c>
      <c r="B62" s="91">
        <v>727.06833999999992</v>
      </c>
      <c r="C62" s="92">
        <v>356.59699999999998</v>
      </c>
      <c r="D62" s="93">
        <v>588.95699999999999</v>
      </c>
      <c r="E62" s="91">
        <v>741.81944999999996</v>
      </c>
      <c r="F62" s="92">
        <v>431.89600000000002</v>
      </c>
      <c r="G62" s="93">
        <v>669.88</v>
      </c>
      <c r="H62" s="94">
        <f t="shared" si="142"/>
        <v>0.87919776676419659</v>
      </c>
      <c r="I62" s="95">
        <f t="shared" si="2"/>
        <v>-0.10091719247554831</v>
      </c>
      <c r="J62" s="96">
        <f t="shared" si="143"/>
        <v>5.3542979500596166E-2</v>
      </c>
      <c r="K62" s="91">
        <v>480.60052000000002</v>
      </c>
      <c r="L62" s="92">
        <v>277.65899999999999</v>
      </c>
      <c r="M62" s="92">
        <v>440.31299999999999</v>
      </c>
      <c r="N62" s="97">
        <f t="shared" si="144"/>
        <v>0.65730130769690087</v>
      </c>
      <c r="O62" s="98">
        <f t="shared" si="112"/>
        <v>9.4340672248425239E-3</v>
      </c>
      <c r="P62" s="99">
        <f t="shared" si="145"/>
        <v>1.4417372675506912E-2</v>
      </c>
      <c r="Q62" s="91">
        <v>124.00690999999998</v>
      </c>
      <c r="R62" s="92">
        <v>61.77</v>
      </c>
      <c r="S62" s="93">
        <v>98.248000000000005</v>
      </c>
      <c r="T62" s="100">
        <f t="shared" si="146"/>
        <v>0.14666507434167314</v>
      </c>
      <c r="U62" s="101">
        <f t="shared" si="114"/>
        <v>-2.0500817574479746E-2</v>
      </c>
      <c r="V62" s="102">
        <f t="shared" si="147"/>
        <v>3.6445323593440604E-3</v>
      </c>
      <c r="W62" s="91">
        <v>6.268E-2</v>
      </c>
      <c r="X62" s="92">
        <v>0.06</v>
      </c>
      <c r="Y62" s="93">
        <v>0.11899999999999999</v>
      </c>
      <c r="Z62" s="100">
        <f t="shared" si="148"/>
        <v>1.7764375709082222E-4</v>
      </c>
      <c r="AA62" s="101">
        <f t="shared" si="116"/>
        <v>9.3148803500699986E-5</v>
      </c>
      <c r="AB62" s="102">
        <f t="shared" si="149"/>
        <v>3.8721423936544341E-5</v>
      </c>
      <c r="AC62" s="91">
        <v>1577.2422399999998</v>
      </c>
      <c r="AD62" s="92">
        <v>1517.01</v>
      </c>
      <c r="AE62" s="92">
        <v>1503.9728600000001</v>
      </c>
      <c r="AF62" s="92">
        <f t="shared" si="117"/>
        <v>-73.269379999999728</v>
      </c>
      <c r="AG62" s="93">
        <f t="shared" si="118"/>
        <v>-13.037139999999908</v>
      </c>
      <c r="AH62" s="91">
        <v>37.41865</v>
      </c>
      <c r="AI62" s="92">
        <v>76.062460000000002</v>
      </c>
      <c r="AJ62" s="92">
        <v>81.917770000000004</v>
      </c>
      <c r="AK62" s="92">
        <f t="shared" si="102"/>
        <v>44.499120000000005</v>
      </c>
      <c r="AL62" s="93">
        <f t="shared" si="103"/>
        <v>5.8553100000000029</v>
      </c>
      <c r="AM62" s="100">
        <f t="shared" si="126"/>
        <v>2.5536208246102858</v>
      </c>
      <c r="AN62" s="101">
        <f t="shared" si="119"/>
        <v>0.38430309582567102</v>
      </c>
      <c r="AO62" s="102">
        <f t="shared" si="120"/>
        <v>-1.7005091877005305</v>
      </c>
      <c r="AP62" s="100">
        <f t="shared" si="22"/>
        <v>0.13908956001881292</v>
      </c>
      <c r="AQ62" s="101">
        <f t="shared" si="121"/>
        <v>8.7624452901096855E-2</v>
      </c>
      <c r="AR62" s="102">
        <f t="shared" si="46"/>
        <v>-7.4211337072301153E-2</v>
      </c>
      <c r="AS62" s="101">
        <f t="shared" si="150"/>
        <v>0.12228723054875501</v>
      </c>
      <c r="AT62" s="101">
        <f t="shared" si="122"/>
        <v>7.1845509183805625E-2</v>
      </c>
      <c r="AU62" s="101">
        <f t="shared" si="151"/>
        <v>-5.3825676262143907E-2</v>
      </c>
      <c r="AV62" s="91">
        <v>1380</v>
      </c>
      <c r="AW62" s="92">
        <v>367</v>
      </c>
      <c r="AX62" s="93">
        <v>735</v>
      </c>
      <c r="AY62" s="103">
        <v>4</v>
      </c>
      <c r="AZ62" s="104">
        <v>4</v>
      </c>
      <c r="BA62" s="105">
        <v>4</v>
      </c>
      <c r="BB62" s="103">
        <v>14</v>
      </c>
      <c r="BC62" s="104">
        <v>9.5</v>
      </c>
      <c r="BD62" s="105">
        <v>12</v>
      </c>
      <c r="BE62" s="106">
        <f t="shared" si="127"/>
        <v>20.416666666666668</v>
      </c>
      <c r="BF62" s="106">
        <f t="shared" si="128"/>
        <v>-17.916666666666668</v>
      </c>
      <c r="BG62" s="106">
        <f t="shared" si="129"/>
        <v>5.1250000000000018</v>
      </c>
      <c r="BH62" s="190">
        <f t="shared" si="130"/>
        <v>6.8055555555555554</v>
      </c>
      <c r="BI62" s="106">
        <f t="shared" si="131"/>
        <v>-4.1468253968253972</v>
      </c>
      <c r="BJ62" s="191">
        <f t="shared" si="132"/>
        <v>0.36695906432748604</v>
      </c>
      <c r="BK62" s="92">
        <v>55</v>
      </c>
      <c r="BL62" s="92">
        <v>55</v>
      </c>
      <c r="BM62" s="92">
        <v>55</v>
      </c>
      <c r="BN62" s="91">
        <v>10253</v>
      </c>
      <c r="BO62" s="92">
        <v>2734</v>
      </c>
      <c r="BP62" s="93">
        <v>5397</v>
      </c>
      <c r="BQ62" s="107">
        <f t="shared" si="152"/>
        <v>124.12080785621642</v>
      </c>
      <c r="BR62" s="107">
        <f t="shared" si="107"/>
        <v>51.769354623016383</v>
      </c>
      <c r="BS62" s="107">
        <f t="shared" si="153"/>
        <v>-33.85139404575871</v>
      </c>
      <c r="BT62" s="108">
        <f t="shared" si="154"/>
        <v>911.40136054421771</v>
      </c>
      <c r="BU62" s="107">
        <f t="shared" si="110"/>
        <v>373.85103445726122</v>
      </c>
      <c r="BV62" s="109">
        <f t="shared" si="155"/>
        <v>-265.42697733044167</v>
      </c>
      <c r="BW62" s="106">
        <f t="shared" si="123"/>
        <v>7.3428571428571425</v>
      </c>
      <c r="BX62" s="106">
        <f t="shared" si="124"/>
        <v>-8.6853002070394147E-2</v>
      </c>
      <c r="BY62" s="106">
        <f t="shared" si="125"/>
        <v>-0.10673413779680807</v>
      </c>
      <c r="BZ62" s="100">
        <f t="shared" si="139"/>
        <v>0.35944055944055942</v>
      </c>
      <c r="CA62" s="101">
        <f t="shared" si="140"/>
        <v>-0.32340992340992336</v>
      </c>
      <c r="CB62" s="192">
        <f t="shared" si="135"/>
        <v>8.4804698064366524E-2</v>
      </c>
      <c r="CC62" s="86"/>
      <c r="CD62" s="90"/>
      <c r="CE62" s="110"/>
      <c r="CF62" s="110"/>
    </row>
    <row r="63" spans="1:84" s="111" customFormat="1" ht="15" customHeight="1" x14ac:dyDescent="0.2">
      <c r="A63" s="67" t="s">
        <v>83</v>
      </c>
      <c r="B63" s="91">
        <v>864.64400000000001</v>
      </c>
      <c r="C63" s="92">
        <v>302.70899829999996</v>
      </c>
      <c r="D63" s="93">
        <v>638.38499999999999</v>
      </c>
      <c r="E63" s="91">
        <v>766.67700000000002</v>
      </c>
      <c r="F63" s="92">
        <v>483.16300000000001</v>
      </c>
      <c r="G63" s="93">
        <v>784.101</v>
      </c>
      <c r="H63" s="94">
        <f t="shared" si="142"/>
        <v>0.81416169600599919</v>
      </c>
      <c r="I63" s="95">
        <f t="shared" si="2"/>
        <v>-0.31361962520228026</v>
      </c>
      <c r="J63" s="96">
        <f t="shared" si="143"/>
        <v>0.1876464241412249</v>
      </c>
      <c r="K63" s="91">
        <v>554.38499999999999</v>
      </c>
      <c r="L63" s="92">
        <v>378.63799999999998</v>
      </c>
      <c r="M63" s="92">
        <v>601.52099999999996</v>
      </c>
      <c r="N63" s="97">
        <f t="shared" si="144"/>
        <v>0.7671473445385224</v>
      </c>
      <c r="O63" s="98">
        <f t="shared" si="112"/>
        <v>4.4046221118881568E-2</v>
      </c>
      <c r="P63" s="99">
        <f t="shared" si="145"/>
        <v>-1.6517795383201639E-2</v>
      </c>
      <c r="Q63" s="91">
        <v>186.416</v>
      </c>
      <c r="R63" s="92">
        <v>91.34</v>
      </c>
      <c r="S63" s="93">
        <v>164.78700000000001</v>
      </c>
      <c r="T63" s="100">
        <f t="shared" si="146"/>
        <v>0.21016042576147717</v>
      </c>
      <c r="U63" s="101">
        <f t="shared" si="114"/>
        <v>-3.2987601373809267E-2</v>
      </c>
      <c r="V63" s="102">
        <f t="shared" si="147"/>
        <v>2.1114493022422243E-2</v>
      </c>
      <c r="W63" s="91">
        <v>2.2400000000000002</v>
      </c>
      <c r="X63" s="92">
        <v>1.04</v>
      </c>
      <c r="Y63" s="93">
        <v>1.728</v>
      </c>
      <c r="Z63" s="100">
        <f t="shared" si="148"/>
        <v>2.2037977250379732E-3</v>
      </c>
      <c r="AA63" s="101">
        <f t="shared" si="116"/>
        <v>-7.1790202596538292E-4</v>
      </c>
      <c r="AB63" s="102">
        <f t="shared" si="149"/>
        <v>5.1315022513152495E-5</v>
      </c>
      <c r="AC63" s="91">
        <v>71.930999999999997</v>
      </c>
      <c r="AD63" s="92">
        <v>79.965999999999994</v>
      </c>
      <c r="AE63" s="92">
        <v>106.334</v>
      </c>
      <c r="AF63" s="92">
        <f t="shared" si="117"/>
        <v>34.403000000000006</v>
      </c>
      <c r="AG63" s="93">
        <f t="shared" si="118"/>
        <v>26.368000000000009</v>
      </c>
      <c r="AH63" s="91">
        <v>0</v>
      </c>
      <c r="AI63" s="92">
        <v>0</v>
      </c>
      <c r="AJ63" s="92">
        <v>0</v>
      </c>
      <c r="AK63" s="92">
        <f t="shared" si="102"/>
        <v>0</v>
      </c>
      <c r="AL63" s="93">
        <f t="shared" si="103"/>
        <v>0</v>
      </c>
      <c r="AM63" s="100">
        <f t="shared" si="126"/>
        <v>0.16656719691095501</v>
      </c>
      <c r="AN63" s="101">
        <f t="shared" si="119"/>
        <v>8.3375733140894734E-2</v>
      </c>
      <c r="AO63" s="102">
        <f t="shared" si="120"/>
        <v>-9.7600701794023803E-2</v>
      </c>
      <c r="AP63" s="100">
        <f t="shared" si="22"/>
        <v>0</v>
      </c>
      <c r="AQ63" s="101">
        <f t="shared" si="121"/>
        <v>0</v>
      </c>
      <c r="AR63" s="102">
        <f t="shared" si="46"/>
        <v>0</v>
      </c>
      <c r="AS63" s="101">
        <f t="shared" si="150"/>
        <v>0</v>
      </c>
      <c r="AT63" s="101">
        <f t="shared" si="122"/>
        <v>0</v>
      </c>
      <c r="AU63" s="101">
        <f t="shared" si="151"/>
        <v>0</v>
      </c>
      <c r="AV63" s="91">
        <v>2224</v>
      </c>
      <c r="AW63" s="92">
        <v>577</v>
      </c>
      <c r="AX63" s="93">
        <v>1345</v>
      </c>
      <c r="AY63" s="103">
        <v>3</v>
      </c>
      <c r="AZ63" s="104">
        <v>4</v>
      </c>
      <c r="BA63" s="105">
        <v>4</v>
      </c>
      <c r="BB63" s="103">
        <v>18</v>
      </c>
      <c r="BC63" s="104">
        <v>18</v>
      </c>
      <c r="BD63" s="105">
        <v>18</v>
      </c>
      <c r="BE63" s="106">
        <f t="shared" si="127"/>
        <v>37.361111111111114</v>
      </c>
      <c r="BF63" s="106">
        <f t="shared" si="128"/>
        <v>-45.009259259259267</v>
      </c>
      <c r="BG63" s="106">
        <f t="shared" si="129"/>
        <v>13.319444444444446</v>
      </c>
      <c r="BH63" s="190">
        <f t="shared" si="130"/>
        <v>8.30246913580247</v>
      </c>
      <c r="BI63" s="106">
        <f t="shared" si="131"/>
        <v>-5.4259259259259256</v>
      </c>
      <c r="BJ63" s="191">
        <f t="shared" si="132"/>
        <v>2.9598765432098775</v>
      </c>
      <c r="BK63" s="92">
        <v>100</v>
      </c>
      <c r="BL63" s="92">
        <v>100</v>
      </c>
      <c r="BM63" s="92">
        <v>100</v>
      </c>
      <c r="BN63" s="91">
        <v>16434</v>
      </c>
      <c r="BO63" s="92">
        <v>4007</v>
      </c>
      <c r="BP63" s="93">
        <v>9802</v>
      </c>
      <c r="BQ63" s="107">
        <f t="shared" si="152"/>
        <v>79.993980820240765</v>
      </c>
      <c r="BR63" s="107">
        <f t="shared" si="107"/>
        <v>33.342100571974974</v>
      </c>
      <c r="BS63" s="107">
        <f t="shared" si="153"/>
        <v>-40.585754642699087</v>
      </c>
      <c r="BT63" s="108">
        <f t="shared" si="154"/>
        <v>582.97472118959104</v>
      </c>
      <c r="BU63" s="107">
        <f t="shared" si="110"/>
        <v>238.24585428311622</v>
      </c>
      <c r="BV63" s="109">
        <f t="shared" si="155"/>
        <v>-254.39616269255805</v>
      </c>
      <c r="BW63" s="106">
        <f t="shared" si="123"/>
        <v>7.2877323420074349</v>
      </c>
      <c r="BX63" s="106">
        <f t="shared" si="124"/>
        <v>-0.10165614720119809</v>
      </c>
      <c r="BY63" s="106">
        <f t="shared" si="125"/>
        <v>0.34319161410448906</v>
      </c>
      <c r="BZ63" s="100">
        <f t="shared" si="139"/>
        <v>0.35904761904761906</v>
      </c>
      <c r="CA63" s="101">
        <f t="shared" si="140"/>
        <v>-0.24293040293040291</v>
      </c>
      <c r="CB63" s="192">
        <f t="shared" ref="CB63:CB68" si="157">BZ63-(BO63/BL63)/181</f>
        <v>0.1376664035780058</v>
      </c>
      <c r="CC63" s="86"/>
      <c r="CD63" s="90"/>
      <c r="CE63" s="110"/>
      <c r="CF63" s="110"/>
    </row>
    <row r="64" spans="1:84" s="111" customFormat="1" ht="15" customHeight="1" x14ac:dyDescent="0.2">
      <c r="A64" s="67" t="s">
        <v>84</v>
      </c>
      <c r="B64" s="91">
        <v>1016.944</v>
      </c>
      <c r="C64" s="92">
        <v>398.18</v>
      </c>
      <c r="D64" s="93">
        <v>909.31799999999998</v>
      </c>
      <c r="E64" s="91">
        <v>890.35799999999995</v>
      </c>
      <c r="F64" s="92">
        <v>468.02300000000002</v>
      </c>
      <c r="G64" s="93">
        <v>746.07399999999996</v>
      </c>
      <c r="H64" s="94">
        <f t="shared" si="142"/>
        <v>1.2188040328439271</v>
      </c>
      <c r="I64" s="95">
        <f t="shared" si="2"/>
        <v>7.6629761371103777E-2</v>
      </c>
      <c r="J64" s="96">
        <f t="shared" si="143"/>
        <v>0.36803387838570611</v>
      </c>
      <c r="K64" s="91">
        <v>577.16300000000001</v>
      </c>
      <c r="L64" s="92">
        <v>341.06799999999998</v>
      </c>
      <c r="M64" s="92">
        <v>525.16</v>
      </c>
      <c r="N64" s="97">
        <f t="shared" si="144"/>
        <v>0.70389800475556041</v>
      </c>
      <c r="O64" s="98">
        <f t="shared" si="112"/>
        <v>5.5661003459452463E-2</v>
      </c>
      <c r="P64" s="99">
        <f t="shared" si="145"/>
        <v>-2.4843958780419562E-2</v>
      </c>
      <c r="Q64" s="91">
        <v>266.37200000000001</v>
      </c>
      <c r="R64" s="92">
        <v>118.03</v>
      </c>
      <c r="S64" s="93">
        <v>211.32</v>
      </c>
      <c r="T64" s="100">
        <f t="shared" si="146"/>
        <v>0.28324268102091749</v>
      </c>
      <c r="U64" s="101">
        <f t="shared" si="114"/>
        <v>-1.5931359084298657E-2</v>
      </c>
      <c r="V64" s="102">
        <f t="shared" si="147"/>
        <v>3.1054220197410942E-2</v>
      </c>
      <c r="W64" s="91">
        <v>0.91300000000000003</v>
      </c>
      <c r="X64" s="92">
        <v>0.69499999999999995</v>
      </c>
      <c r="Y64" s="93">
        <v>1.0640000000000001</v>
      </c>
      <c r="Z64" s="100">
        <f t="shared" si="148"/>
        <v>1.4261319922688636E-3</v>
      </c>
      <c r="AA64" s="101">
        <f t="shared" si="116"/>
        <v>4.0070177206530497E-4</v>
      </c>
      <c r="AB64" s="102">
        <f t="shared" si="149"/>
        <v>-5.8837763491002794E-5</v>
      </c>
      <c r="AC64" s="91">
        <v>0</v>
      </c>
      <c r="AD64" s="92">
        <v>27.94754</v>
      </c>
      <c r="AE64" s="92">
        <v>31.82404</v>
      </c>
      <c r="AF64" s="92">
        <f t="shared" si="117"/>
        <v>31.82404</v>
      </c>
      <c r="AG64" s="93">
        <f t="shared" si="118"/>
        <v>3.8765000000000001</v>
      </c>
      <c r="AH64" s="91">
        <v>0</v>
      </c>
      <c r="AI64" s="92">
        <v>0</v>
      </c>
      <c r="AJ64" s="92">
        <v>0</v>
      </c>
      <c r="AK64" s="92">
        <f t="shared" si="102"/>
        <v>0</v>
      </c>
      <c r="AL64" s="93">
        <f t="shared" si="103"/>
        <v>0</v>
      </c>
      <c r="AM64" s="100">
        <f t="shared" si="126"/>
        <v>3.4997701574146778E-2</v>
      </c>
      <c r="AN64" s="101">
        <f t="shared" si="119"/>
        <v>3.4997701574146778E-2</v>
      </c>
      <c r="AO64" s="102">
        <f t="shared" si="120"/>
        <v>-3.5190504764694958E-2</v>
      </c>
      <c r="AP64" s="100">
        <f t="shared" si="22"/>
        <v>0</v>
      </c>
      <c r="AQ64" s="101">
        <f t="shared" si="121"/>
        <v>0</v>
      </c>
      <c r="AR64" s="102">
        <f t="shared" si="46"/>
        <v>0</v>
      </c>
      <c r="AS64" s="101">
        <f t="shared" si="150"/>
        <v>0</v>
      </c>
      <c r="AT64" s="101">
        <f t="shared" si="122"/>
        <v>0</v>
      </c>
      <c r="AU64" s="101">
        <f t="shared" si="151"/>
        <v>0</v>
      </c>
      <c r="AV64" s="91">
        <v>1787</v>
      </c>
      <c r="AW64" s="92">
        <v>744</v>
      </c>
      <c r="AX64" s="93">
        <v>1458</v>
      </c>
      <c r="AY64" s="103">
        <v>5</v>
      </c>
      <c r="AZ64" s="104">
        <v>4</v>
      </c>
      <c r="BA64" s="105">
        <v>4</v>
      </c>
      <c r="BB64" s="103">
        <v>6</v>
      </c>
      <c r="BC64" s="104">
        <v>10</v>
      </c>
      <c r="BD64" s="105">
        <v>10</v>
      </c>
      <c r="BE64" s="106">
        <f t="shared" si="127"/>
        <v>40.5</v>
      </c>
      <c r="BF64" s="106">
        <f t="shared" si="128"/>
        <v>0.78888888888889142</v>
      </c>
      <c r="BG64" s="106">
        <f t="shared" si="129"/>
        <v>9.5</v>
      </c>
      <c r="BH64" s="190">
        <f t="shared" si="130"/>
        <v>16.200000000000003</v>
      </c>
      <c r="BI64" s="106">
        <f t="shared" si="131"/>
        <v>-16.892592592592585</v>
      </c>
      <c r="BJ64" s="191">
        <f t="shared" si="132"/>
        <v>3.8000000000000025</v>
      </c>
      <c r="BK64" s="92">
        <v>60</v>
      </c>
      <c r="BL64" s="92">
        <v>60</v>
      </c>
      <c r="BM64" s="92">
        <v>60</v>
      </c>
      <c r="BN64" s="91">
        <v>13883</v>
      </c>
      <c r="BO64" s="92">
        <v>4886</v>
      </c>
      <c r="BP64" s="93">
        <v>10548</v>
      </c>
      <c r="BQ64" s="107">
        <f t="shared" si="152"/>
        <v>70.731323473644295</v>
      </c>
      <c r="BR64" s="107">
        <f t="shared" si="107"/>
        <v>6.5983550950517724</v>
      </c>
      <c r="BS64" s="107">
        <f t="shared" si="153"/>
        <v>-25.057256141582883</v>
      </c>
      <c r="BT64" s="108">
        <f t="shared" si="154"/>
        <v>511.71056241426612</v>
      </c>
      <c r="BU64" s="107">
        <f t="shared" si="110"/>
        <v>13.468816471345008</v>
      </c>
      <c r="BV64" s="109">
        <f t="shared" si="155"/>
        <v>-117.35260962874469</v>
      </c>
      <c r="BW64" s="106">
        <f t="shared" si="123"/>
        <v>7.2345679012345681</v>
      </c>
      <c r="BX64" s="106">
        <f t="shared" si="124"/>
        <v>-0.53431850055614305</v>
      </c>
      <c r="BY64" s="106">
        <f t="shared" si="125"/>
        <v>0.66736360015929908</v>
      </c>
      <c r="BZ64" s="100">
        <f t="shared" si="139"/>
        <v>0.643956043956044</v>
      </c>
      <c r="CA64" s="101">
        <f t="shared" si="140"/>
        <v>-0.20360195360195354</v>
      </c>
      <c r="CB64" s="192">
        <f t="shared" si="157"/>
        <v>0.19404812498735152</v>
      </c>
      <c r="CC64" s="86"/>
      <c r="CD64" s="90"/>
      <c r="CE64" s="110"/>
      <c r="CF64" s="110"/>
    </row>
    <row r="65" spans="1:84" s="111" customFormat="1" ht="15" customHeight="1" x14ac:dyDescent="0.2">
      <c r="A65" s="67" t="s">
        <v>85</v>
      </c>
      <c r="B65" s="91">
        <v>508.13299999999998</v>
      </c>
      <c r="C65" s="92">
        <v>329.08800000000002</v>
      </c>
      <c r="D65" s="93">
        <v>517.05399999999997</v>
      </c>
      <c r="E65" s="91">
        <v>580.625</v>
      </c>
      <c r="F65" s="92">
        <v>353.52300000000002</v>
      </c>
      <c r="G65" s="93">
        <v>551.46900000000005</v>
      </c>
      <c r="H65" s="94">
        <f t="shared" si="142"/>
        <v>0.93759395360391962</v>
      </c>
      <c r="I65" s="95">
        <f t="shared" si="2"/>
        <v>6.2445622064630113E-2</v>
      </c>
      <c r="J65" s="96">
        <f t="shared" si="143"/>
        <v>6.712511660962539E-3</v>
      </c>
      <c r="K65" s="91">
        <v>407.46800000000002</v>
      </c>
      <c r="L65" s="92">
        <v>248.43100000000001</v>
      </c>
      <c r="M65" s="92">
        <v>399.02499999999998</v>
      </c>
      <c r="N65" s="97">
        <f t="shared" si="144"/>
        <v>0.72356741720749473</v>
      </c>
      <c r="O65" s="98">
        <f t="shared" si="112"/>
        <v>2.1792605582091062E-2</v>
      </c>
      <c r="P65" s="99">
        <f t="shared" si="145"/>
        <v>2.0838033263592903E-2</v>
      </c>
      <c r="Q65" s="91">
        <v>119.85899999999999</v>
      </c>
      <c r="R65" s="92">
        <v>72.42</v>
      </c>
      <c r="S65" s="93">
        <v>99.793999999999997</v>
      </c>
      <c r="T65" s="100">
        <f t="shared" si="146"/>
        <v>0.1809603078323532</v>
      </c>
      <c r="U65" s="101">
        <f t="shared" si="114"/>
        <v>-2.5470693244073056E-2</v>
      </c>
      <c r="V65" s="102">
        <f t="shared" si="147"/>
        <v>-2.3891993149478236E-2</v>
      </c>
      <c r="W65" s="91">
        <v>3.4</v>
      </c>
      <c r="X65" s="92">
        <v>1.91</v>
      </c>
      <c r="Y65" s="93">
        <v>3.1779999999999999</v>
      </c>
      <c r="Z65" s="100">
        <f t="shared" si="148"/>
        <v>5.7627899301683312E-3</v>
      </c>
      <c r="AA65" s="101">
        <f t="shared" si="116"/>
        <v>-9.2968950348353528E-5</v>
      </c>
      <c r="AB65" s="102">
        <f t="shared" si="149"/>
        <v>3.6002971371848231E-4</v>
      </c>
      <c r="AC65" s="91">
        <v>208.315</v>
      </c>
      <c r="AD65" s="92">
        <v>182.65868</v>
      </c>
      <c r="AE65" s="92">
        <v>193.70395000000002</v>
      </c>
      <c r="AF65" s="92">
        <f t="shared" si="117"/>
        <v>-14.611049999999977</v>
      </c>
      <c r="AG65" s="93">
        <f t="shared" si="118"/>
        <v>11.045270000000016</v>
      </c>
      <c r="AH65" s="91">
        <v>0</v>
      </c>
      <c r="AI65" s="92">
        <v>0</v>
      </c>
      <c r="AJ65" s="92">
        <v>0</v>
      </c>
      <c r="AK65" s="92">
        <f t="shared" si="102"/>
        <v>0</v>
      </c>
      <c r="AL65" s="93">
        <f t="shared" si="103"/>
        <v>0</v>
      </c>
      <c r="AM65" s="100">
        <f t="shared" si="126"/>
        <v>0.37463001930165907</v>
      </c>
      <c r="AN65" s="101">
        <f t="shared" si="119"/>
        <v>-3.5331545879110526E-2</v>
      </c>
      <c r="AO65" s="102">
        <f t="shared" si="120"/>
        <v>-0.18041507501961662</v>
      </c>
      <c r="AP65" s="100">
        <f t="shared" si="22"/>
        <v>0</v>
      </c>
      <c r="AQ65" s="101">
        <f t="shared" si="121"/>
        <v>0</v>
      </c>
      <c r="AR65" s="102">
        <f t="shared" si="46"/>
        <v>0</v>
      </c>
      <c r="AS65" s="101">
        <f t="shared" si="150"/>
        <v>0</v>
      </c>
      <c r="AT65" s="101">
        <f t="shared" si="122"/>
        <v>0</v>
      </c>
      <c r="AU65" s="101">
        <f t="shared" si="151"/>
        <v>0</v>
      </c>
      <c r="AV65" s="91">
        <v>1316</v>
      </c>
      <c r="AW65" s="92">
        <v>702</v>
      </c>
      <c r="AX65" s="93">
        <v>1143</v>
      </c>
      <c r="AY65" s="103">
        <v>8</v>
      </c>
      <c r="AZ65" s="104">
        <v>6.5</v>
      </c>
      <c r="BA65" s="105">
        <v>6.5</v>
      </c>
      <c r="BB65" s="103">
        <v>11</v>
      </c>
      <c r="BC65" s="104">
        <v>10</v>
      </c>
      <c r="BD65" s="105">
        <v>9</v>
      </c>
      <c r="BE65" s="106">
        <f t="shared" si="127"/>
        <v>19.538461538461537</v>
      </c>
      <c r="BF65" s="106">
        <f t="shared" si="128"/>
        <v>1.260683760683758</v>
      </c>
      <c r="BG65" s="106">
        <f t="shared" si="129"/>
        <v>1.5384615384615365</v>
      </c>
      <c r="BH65" s="190">
        <f t="shared" si="130"/>
        <v>14.111111111111111</v>
      </c>
      <c r="BI65" s="106">
        <f t="shared" si="131"/>
        <v>0.81818181818181657</v>
      </c>
      <c r="BJ65" s="191">
        <f t="shared" si="132"/>
        <v>2.4111111111111097</v>
      </c>
      <c r="BK65" s="92">
        <v>65</v>
      </c>
      <c r="BL65" s="92">
        <v>65</v>
      </c>
      <c r="BM65" s="92">
        <v>65</v>
      </c>
      <c r="BN65" s="91">
        <v>9541</v>
      </c>
      <c r="BO65" s="92">
        <v>4944</v>
      </c>
      <c r="BP65" s="93">
        <v>8163</v>
      </c>
      <c r="BQ65" s="107">
        <f t="shared" si="152"/>
        <v>67.557148107313495</v>
      </c>
      <c r="BR65" s="107">
        <f t="shared" si="107"/>
        <v>6.701367790784829</v>
      </c>
      <c r="BS65" s="107">
        <f t="shared" si="153"/>
        <v>-3.9483130577350494</v>
      </c>
      <c r="BT65" s="108">
        <f t="shared" si="154"/>
        <v>482.47506561679791</v>
      </c>
      <c r="BU65" s="107">
        <f t="shared" si="110"/>
        <v>41.270658321965072</v>
      </c>
      <c r="BV65" s="109">
        <f t="shared" si="155"/>
        <v>-21.118951477219184</v>
      </c>
      <c r="BW65" s="106">
        <f t="shared" si="123"/>
        <v>7.1417322834645667</v>
      </c>
      <c r="BX65" s="106">
        <f t="shared" si="124"/>
        <v>-0.10826771653543332</v>
      </c>
      <c r="BY65" s="106">
        <f t="shared" si="125"/>
        <v>9.8997240729524094E-2</v>
      </c>
      <c r="BZ65" s="100">
        <f t="shared" si="139"/>
        <v>0.46001690617075236</v>
      </c>
      <c r="CA65" s="101">
        <f t="shared" si="140"/>
        <v>-7.7655677655677657E-2</v>
      </c>
      <c r="CB65" s="192">
        <f t="shared" si="157"/>
        <v>3.9787411908108916E-2</v>
      </c>
      <c r="CC65" s="86"/>
      <c r="CD65" s="90"/>
      <c r="CE65" s="110"/>
      <c r="CF65" s="110"/>
    </row>
    <row r="66" spans="1:84" s="22" customFormat="1" ht="15" customHeight="1" x14ac:dyDescent="0.2">
      <c r="A66" s="67" t="s">
        <v>86</v>
      </c>
      <c r="B66" s="68">
        <v>982.65876000000003</v>
      </c>
      <c r="C66" s="69">
        <v>666.81893000000002</v>
      </c>
      <c r="D66" s="70">
        <v>1039.038</v>
      </c>
      <c r="E66" s="68">
        <v>864.99905000000001</v>
      </c>
      <c r="F66" s="69">
        <v>639.78693999999996</v>
      </c>
      <c r="G66" s="70">
        <v>968.18100000000004</v>
      </c>
      <c r="H66" s="71">
        <f t="shared" si="142"/>
        <v>1.0731856956498835</v>
      </c>
      <c r="I66" s="72">
        <f t="shared" si="2"/>
        <v>-6.2837239866635253E-2</v>
      </c>
      <c r="J66" s="73">
        <f t="shared" si="143"/>
        <v>3.0934145469756258E-2</v>
      </c>
      <c r="K66" s="68">
        <v>580.98060999999996</v>
      </c>
      <c r="L66" s="69">
        <v>424.15499999999997</v>
      </c>
      <c r="M66" s="69">
        <v>649.04300000000001</v>
      </c>
      <c r="N66" s="74">
        <f t="shared" si="144"/>
        <v>0.67037361815610919</v>
      </c>
      <c r="O66" s="75">
        <f t="shared" si="112"/>
        <v>-1.2810038923195544E-3</v>
      </c>
      <c r="P66" s="76">
        <f t="shared" si="145"/>
        <v>7.410726165847592E-3</v>
      </c>
      <c r="Q66" s="68">
        <v>155.50157000000002</v>
      </c>
      <c r="R66" s="69">
        <v>122.48</v>
      </c>
      <c r="S66" s="70">
        <v>167.517</v>
      </c>
      <c r="T66" s="77">
        <f t="shared" si="146"/>
        <v>0.17302239973723921</v>
      </c>
      <c r="U66" s="78">
        <f t="shared" si="114"/>
        <v>-6.7483988549673635E-3</v>
      </c>
      <c r="V66" s="79">
        <f t="shared" si="147"/>
        <v>-1.841633141285276E-2</v>
      </c>
      <c r="W66" s="68">
        <v>95.37</v>
      </c>
      <c r="X66" s="69">
        <v>63.64</v>
      </c>
      <c r="Y66" s="70">
        <v>103.509</v>
      </c>
      <c r="Z66" s="77">
        <f t="shared" si="148"/>
        <v>0.10691079457250245</v>
      </c>
      <c r="AA66" s="78">
        <f t="shared" si="116"/>
        <v>-3.3436617763224485E-3</v>
      </c>
      <c r="AB66" s="79">
        <f t="shared" si="149"/>
        <v>7.4401801832809367E-3</v>
      </c>
      <c r="AC66" s="68">
        <v>154.90871999999996</v>
      </c>
      <c r="AD66" s="69">
        <v>431.83360999999996</v>
      </c>
      <c r="AE66" s="69">
        <v>405.0883500000001</v>
      </c>
      <c r="AF66" s="69">
        <f t="shared" si="117"/>
        <v>250.17963000000015</v>
      </c>
      <c r="AG66" s="70">
        <f t="shared" si="118"/>
        <v>-26.74525999999986</v>
      </c>
      <c r="AH66" s="68">
        <v>48.313200000000002</v>
      </c>
      <c r="AI66" s="69">
        <v>43.564730000000004</v>
      </c>
      <c r="AJ66" s="69">
        <v>39.231160000000003</v>
      </c>
      <c r="AK66" s="69">
        <f t="shared" si="102"/>
        <v>-9.0820399999999992</v>
      </c>
      <c r="AL66" s="70">
        <f t="shared" si="103"/>
        <v>-4.3335700000000017</v>
      </c>
      <c r="AM66" s="77">
        <f t="shared" si="126"/>
        <v>0.38986865735420656</v>
      </c>
      <c r="AN66" s="78">
        <f t="shared" si="119"/>
        <v>0.23222622204940152</v>
      </c>
      <c r="AO66" s="79">
        <f t="shared" si="120"/>
        <v>-0.25773384847147535</v>
      </c>
      <c r="AP66" s="77">
        <f t="shared" si="22"/>
        <v>3.7757194635807352E-2</v>
      </c>
      <c r="AQ66" s="78">
        <f t="shared" si="121"/>
        <v>-1.1408601230094254E-2</v>
      </c>
      <c r="AR66" s="79">
        <f t="shared" si="46"/>
        <v>-2.7574978822435654E-2</v>
      </c>
      <c r="AS66" s="78">
        <f t="shared" si="150"/>
        <v>4.052048119101697E-2</v>
      </c>
      <c r="AT66" s="78">
        <f t="shared" si="122"/>
        <v>-1.5332990555570497E-2</v>
      </c>
      <c r="AU66" s="78">
        <f t="shared" si="151"/>
        <v>-2.7572077872473767E-2</v>
      </c>
      <c r="AV66" s="68">
        <v>936</v>
      </c>
      <c r="AW66" s="69">
        <v>526</v>
      </c>
      <c r="AX66" s="70">
        <v>754</v>
      </c>
      <c r="AY66" s="80">
        <v>11</v>
      </c>
      <c r="AZ66" s="81">
        <v>12</v>
      </c>
      <c r="BA66" s="82">
        <v>11.5</v>
      </c>
      <c r="BB66" s="80">
        <v>19</v>
      </c>
      <c r="BC66" s="81">
        <v>17</v>
      </c>
      <c r="BD66" s="82">
        <v>18</v>
      </c>
      <c r="BE66" s="83">
        <f t="shared" si="127"/>
        <v>7.2850241545893715</v>
      </c>
      <c r="BF66" s="83">
        <f t="shared" si="128"/>
        <v>-2.1695212999560836</v>
      </c>
      <c r="BG66" s="83">
        <f t="shared" si="129"/>
        <v>-2.0531400966184776E-2</v>
      </c>
      <c r="BH66" s="84">
        <f t="shared" si="130"/>
        <v>4.6543209876543203</v>
      </c>
      <c r="BI66" s="83">
        <f t="shared" si="131"/>
        <v>-0.81936322287199559</v>
      </c>
      <c r="BJ66" s="85">
        <f t="shared" si="132"/>
        <v>-0.50254175744371921</v>
      </c>
      <c r="BK66" s="69">
        <v>40</v>
      </c>
      <c r="BL66" s="69">
        <v>40</v>
      </c>
      <c r="BM66" s="69">
        <v>40</v>
      </c>
      <c r="BN66" s="68">
        <v>8934</v>
      </c>
      <c r="BO66" s="69">
        <v>4598</v>
      </c>
      <c r="BP66" s="70">
        <v>7811</v>
      </c>
      <c r="BQ66" s="86">
        <f t="shared" si="152"/>
        <v>123.95096658558444</v>
      </c>
      <c r="BR66" s="86">
        <f t="shared" si="107"/>
        <v>27.129940169645323</v>
      </c>
      <c r="BS66" s="86">
        <f t="shared" si="153"/>
        <v>-15.193648464437302</v>
      </c>
      <c r="BT66" s="87">
        <f t="shared" si="154"/>
        <v>1284.0596816976126</v>
      </c>
      <c r="BU66" s="86">
        <f t="shared" si="110"/>
        <v>359.91539750957838</v>
      </c>
      <c r="BV66" s="88">
        <f t="shared" si="155"/>
        <v>67.734700709019535</v>
      </c>
      <c r="BW66" s="83">
        <f t="shared" si="123"/>
        <v>10.359416445623342</v>
      </c>
      <c r="BX66" s="83">
        <f t="shared" si="124"/>
        <v>0.81454465075154658</v>
      </c>
      <c r="BY66" s="83">
        <f t="shared" si="125"/>
        <v>1.617971578703191</v>
      </c>
      <c r="BZ66" s="77">
        <f t="shared" si="139"/>
        <v>0.71529304029304031</v>
      </c>
      <c r="CA66" s="78">
        <f t="shared" si="140"/>
        <v>-0.10283882783882781</v>
      </c>
      <c r="CB66" s="112">
        <f t="shared" si="157"/>
        <v>8.0210167364863527E-2</v>
      </c>
      <c r="CC66" s="86"/>
      <c r="CD66" s="90"/>
      <c r="CE66" s="89"/>
      <c r="CF66" s="89"/>
    </row>
    <row r="67" spans="1:84" s="111" customFormat="1" ht="15" customHeight="1" x14ac:dyDescent="0.2">
      <c r="A67" s="67" t="s">
        <v>87</v>
      </c>
      <c r="B67" s="91">
        <v>6909.9089999999997</v>
      </c>
      <c r="C67" s="92">
        <v>4721.6894699999993</v>
      </c>
      <c r="D67" s="93">
        <v>7273.866</v>
      </c>
      <c r="E67" s="91">
        <v>7114.4459999999999</v>
      </c>
      <c r="F67" s="92">
        <v>4858.1879100000006</v>
      </c>
      <c r="G67" s="93">
        <v>7487.4560000000001</v>
      </c>
      <c r="H67" s="94">
        <f t="shared" si="142"/>
        <v>0.97147362201527454</v>
      </c>
      <c r="I67" s="95">
        <f t="shared" si="2"/>
        <v>2.2315500772407404E-4</v>
      </c>
      <c r="J67" s="96">
        <f t="shared" si="143"/>
        <v>-4.2980318591301359E-4</v>
      </c>
      <c r="K67" s="91">
        <v>1654.8309999999999</v>
      </c>
      <c r="L67" s="92">
        <v>1137.6659999999999</v>
      </c>
      <c r="M67" s="92">
        <v>1706.306</v>
      </c>
      <c r="N67" s="97">
        <f t="shared" si="144"/>
        <v>0.22788861797651966</v>
      </c>
      <c r="O67" s="98">
        <f t="shared" si="112"/>
        <v>-4.7129085513364644E-3</v>
      </c>
      <c r="P67" s="99">
        <f t="shared" si="145"/>
        <v>-6.2863503605943005E-3</v>
      </c>
      <c r="Q67" s="91">
        <v>408.44</v>
      </c>
      <c r="R67" s="92">
        <v>250.64</v>
      </c>
      <c r="S67" s="93">
        <v>383.13299999999998</v>
      </c>
      <c r="T67" s="100">
        <f t="shared" si="146"/>
        <v>5.1169983503075007E-2</v>
      </c>
      <c r="U67" s="101">
        <f t="shared" si="114"/>
        <v>-6.2399680237199134E-3</v>
      </c>
      <c r="V67" s="102">
        <f t="shared" si="147"/>
        <v>-4.2126917039351369E-4</v>
      </c>
      <c r="W67" s="91">
        <v>4954.84</v>
      </c>
      <c r="X67" s="92">
        <v>3421.29</v>
      </c>
      <c r="Y67" s="93">
        <v>5318.076</v>
      </c>
      <c r="Z67" s="100">
        <f t="shared" si="148"/>
        <v>0.71026474145557583</v>
      </c>
      <c r="AA67" s="101">
        <f t="shared" si="116"/>
        <v>1.3816978692319237E-2</v>
      </c>
      <c r="AB67" s="102">
        <f t="shared" si="149"/>
        <v>6.0330272072071089E-3</v>
      </c>
      <c r="AC67" s="91">
        <v>3416.7446340000001</v>
      </c>
      <c r="AD67" s="92">
        <v>3614.116</v>
      </c>
      <c r="AE67" s="92">
        <v>3710.76154</v>
      </c>
      <c r="AF67" s="92">
        <f t="shared" si="117"/>
        <v>294.01690599999984</v>
      </c>
      <c r="AG67" s="93">
        <f t="shared" si="118"/>
        <v>96.645539999999983</v>
      </c>
      <c r="AH67" s="91">
        <v>1968.729</v>
      </c>
      <c r="AI67" s="92">
        <v>2059.0787500000001</v>
      </c>
      <c r="AJ67" s="92">
        <v>2093.27</v>
      </c>
      <c r="AK67" s="92">
        <f t="shared" si="102"/>
        <v>124.54099999999994</v>
      </c>
      <c r="AL67" s="93">
        <f t="shared" si="103"/>
        <v>34.191249999999854</v>
      </c>
      <c r="AM67" s="100">
        <f t="shared" si="126"/>
        <v>0.51014983503957867</v>
      </c>
      <c r="AN67" s="101">
        <f t="shared" si="119"/>
        <v>1.5679555619111607E-2</v>
      </c>
      <c r="AO67" s="102">
        <f t="shared" si="120"/>
        <v>-0.25527873093513387</v>
      </c>
      <c r="AP67" s="100">
        <f t="shared" si="22"/>
        <v>0.28777956591446696</v>
      </c>
      <c r="AQ67" s="101">
        <f t="shared" si="121"/>
        <v>2.8656835464068164E-3</v>
      </c>
      <c r="AR67" s="102">
        <f t="shared" si="46"/>
        <v>-0.14830983875364656</v>
      </c>
      <c r="AS67" s="101">
        <f t="shared" si="150"/>
        <v>0.27957025724091067</v>
      </c>
      <c r="AT67" s="101">
        <f t="shared" si="122"/>
        <v>2.8475159339979572E-3</v>
      </c>
      <c r="AU67" s="101">
        <f t="shared" si="151"/>
        <v>-0.14426652884997559</v>
      </c>
      <c r="AV67" s="91">
        <v>3894</v>
      </c>
      <c r="AW67" s="92">
        <v>2253</v>
      </c>
      <c r="AX67" s="93">
        <v>3536</v>
      </c>
      <c r="AY67" s="103">
        <v>31</v>
      </c>
      <c r="AZ67" s="104">
        <v>29</v>
      </c>
      <c r="BA67" s="105">
        <v>28</v>
      </c>
      <c r="BB67" s="103">
        <v>48</v>
      </c>
      <c r="BC67" s="104">
        <v>44</v>
      </c>
      <c r="BD67" s="105">
        <v>45</v>
      </c>
      <c r="BE67" s="83">
        <f t="shared" si="127"/>
        <v>14.031746031746032</v>
      </c>
      <c r="BF67" s="83">
        <f t="shared" si="128"/>
        <v>7.4756784434203638E-2</v>
      </c>
      <c r="BG67" s="83">
        <f t="shared" si="129"/>
        <v>1.0834701696770654</v>
      </c>
      <c r="BH67" s="84">
        <f t="shared" si="130"/>
        <v>8.730864197530865</v>
      </c>
      <c r="BI67" s="83">
        <f t="shared" si="131"/>
        <v>-0.28302469135802433</v>
      </c>
      <c r="BJ67" s="85">
        <f t="shared" si="132"/>
        <v>0.19677328843995667</v>
      </c>
      <c r="BK67" s="92">
        <v>62</v>
      </c>
      <c r="BL67" s="92">
        <v>63</v>
      </c>
      <c r="BM67" s="92">
        <v>63</v>
      </c>
      <c r="BN67" s="91">
        <v>12156</v>
      </c>
      <c r="BO67" s="92">
        <v>7212</v>
      </c>
      <c r="BP67" s="93">
        <v>10713</v>
      </c>
      <c r="BQ67" s="107">
        <f t="shared" si="152"/>
        <v>698.9130962382153</v>
      </c>
      <c r="BR67" s="107">
        <f>BQ67-E67*1000/BN67</f>
        <v>113.65100344453322</v>
      </c>
      <c r="BS67" s="107">
        <f t="shared" si="153"/>
        <v>25.287484757350057</v>
      </c>
      <c r="BT67" s="108">
        <f t="shared" si="154"/>
        <v>2117.4932126696831</v>
      </c>
      <c r="BU67" s="107">
        <f t="shared" si="110"/>
        <v>290.4654776927955</v>
      </c>
      <c r="BV67" s="109">
        <f t="shared" si="155"/>
        <v>-38.826321285043832</v>
      </c>
      <c r="BW67" s="106">
        <f t="shared" si="123"/>
        <v>3.0296945701357467</v>
      </c>
      <c r="BX67" s="106">
        <f t="shared" si="124"/>
        <v>-9.2031161759476898E-2</v>
      </c>
      <c r="BY67" s="106">
        <f t="shared" si="125"/>
        <v>-0.17137067620246915</v>
      </c>
      <c r="BZ67" s="77">
        <f t="shared" si="139"/>
        <v>0.62288505145647999</v>
      </c>
      <c r="CA67" s="78">
        <f t="shared" si="140"/>
        <v>-9.5299989309205912E-2</v>
      </c>
      <c r="CB67" s="112">
        <f t="shared" si="157"/>
        <v>-9.5800892959536643E-3</v>
      </c>
      <c r="CC67" s="86"/>
      <c r="CD67" s="90"/>
      <c r="CE67" s="89"/>
      <c r="CF67" s="89"/>
    </row>
    <row r="68" spans="1:84" s="111" customFormat="1" ht="15" customHeight="1" thickBot="1" x14ac:dyDescent="0.25">
      <c r="A68" s="114" t="s">
        <v>239</v>
      </c>
      <c r="B68" s="115">
        <v>1113.463</v>
      </c>
      <c r="C68" s="116">
        <v>729.55200000000002</v>
      </c>
      <c r="D68" s="117">
        <v>1199.6089999999999</v>
      </c>
      <c r="E68" s="115">
        <v>1016.492</v>
      </c>
      <c r="F68" s="116">
        <v>888.62</v>
      </c>
      <c r="G68" s="117">
        <v>1297.703</v>
      </c>
      <c r="H68" s="118">
        <f t="shared" si="142"/>
        <v>0.92440951434958529</v>
      </c>
      <c r="I68" s="119">
        <f t="shared" ref="I68" si="158">H68-IF(E68=0,"0",(B68/E68))</f>
        <v>-0.17098818676365524</v>
      </c>
      <c r="J68" s="120">
        <f t="shared" si="143"/>
        <v>0.10341516355847091</v>
      </c>
      <c r="K68" s="115">
        <v>696.99099999999999</v>
      </c>
      <c r="L68" s="116">
        <v>608.11</v>
      </c>
      <c r="M68" s="116">
        <v>921.61900000000003</v>
      </c>
      <c r="N68" s="121">
        <f t="shared" si="144"/>
        <v>0.71019254790965269</v>
      </c>
      <c r="O68" s="122">
        <f t="shared" ref="O68" si="159">N68-IF(E68=0,"0",(K68/E68))</f>
        <v>2.4509827337331425E-2</v>
      </c>
      <c r="P68" s="123">
        <f t="shared" si="145"/>
        <v>2.5861787854736029E-2</v>
      </c>
      <c r="Q68" s="115">
        <v>229.25</v>
      </c>
      <c r="R68" s="116">
        <v>225.03</v>
      </c>
      <c r="S68" s="117">
        <v>285.10199999999998</v>
      </c>
      <c r="T68" s="124">
        <f t="shared" si="146"/>
        <v>0.21969741920917188</v>
      </c>
      <c r="U68" s="125">
        <f t="shared" ref="U68" si="160">T68-Q68/E68</f>
        <v>-5.8331309574796986E-3</v>
      </c>
      <c r="V68" s="126">
        <f t="shared" si="147"/>
        <v>-3.3537934485320692E-2</v>
      </c>
      <c r="W68" s="115">
        <v>58.65</v>
      </c>
      <c r="X68" s="116">
        <v>30.79</v>
      </c>
      <c r="Y68" s="117">
        <v>48.219000000000001</v>
      </c>
      <c r="Z68" s="124">
        <f t="shared" si="148"/>
        <v>3.7157192362196896E-2</v>
      </c>
      <c r="AA68" s="125">
        <f t="shared" ref="AA68" si="161">Z68-W68/E68</f>
        <v>-2.0541245008682561E-2</v>
      </c>
      <c r="AB68" s="126">
        <f t="shared" si="149"/>
        <v>2.5079609697006705E-3</v>
      </c>
      <c r="AC68" s="115">
        <v>211.672</v>
      </c>
      <c r="AD68" s="116">
        <v>237.922</v>
      </c>
      <c r="AE68" s="116">
        <v>266.77600000000001</v>
      </c>
      <c r="AF68" s="116">
        <f t="shared" ref="AF68" si="162">AE68-AC68</f>
        <v>55.104000000000013</v>
      </c>
      <c r="AG68" s="117">
        <f t="shared" ref="AG68" si="163">AE68-AD68</f>
        <v>28.854000000000013</v>
      </c>
      <c r="AH68" s="115">
        <v>0</v>
      </c>
      <c r="AI68" s="116">
        <v>0</v>
      </c>
      <c r="AJ68" s="116">
        <v>0</v>
      </c>
      <c r="AK68" s="116">
        <f t="shared" ref="AK68" si="164">AJ68-AH68</f>
        <v>0</v>
      </c>
      <c r="AL68" s="117">
        <f t="shared" ref="AL68" si="165">AJ68-AI68</f>
        <v>0</v>
      </c>
      <c r="AM68" s="124">
        <f t="shared" ref="AM68" si="166">IF(D68=0,"0",(AE68/D68))</f>
        <v>0.22238579403789072</v>
      </c>
      <c r="AN68" s="125">
        <f t="shared" ref="AN68" si="167">AM68-IF(B68=0,"0",(AC68/B68))</f>
        <v>3.2283383809620897E-2</v>
      </c>
      <c r="AO68" s="126">
        <f t="shared" ref="AO68" si="168">AM68-IF(C68=0,"0",(AD68/C68))</f>
        <v>-0.10373489372665518</v>
      </c>
      <c r="AP68" s="124">
        <f t="shared" ref="AP68" si="169">IF(D68=0,"0",(AJ68/D68))</f>
        <v>0</v>
      </c>
      <c r="AQ68" s="125">
        <f t="shared" ref="AQ68" si="170">AP68-IF(B68=0,"0",(AH68/B68))</f>
        <v>0</v>
      </c>
      <c r="AR68" s="126">
        <f t="shared" ref="AR68" si="171">AP68-IF(C68=0,"0",(AI68/C68))</f>
        <v>0</v>
      </c>
      <c r="AS68" s="125">
        <f t="shared" si="150"/>
        <v>0</v>
      </c>
      <c r="AT68" s="125">
        <f t="shared" ref="AT68" si="172">AS68-AH68/E68</f>
        <v>0</v>
      </c>
      <c r="AU68" s="125">
        <f t="shared" si="151"/>
        <v>0</v>
      </c>
      <c r="AV68" s="115">
        <v>564</v>
      </c>
      <c r="AW68" s="116">
        <v>255</v>
      </c>
      <c r="AX68" s="117">
        <v>363</v>
      </c>
      <c r="AY68" s="127">
        <v>11</v>
      </c>
      <c r="AZ68" s="128">
        <v>11</v>
      </c>
      <c r="BA68" s="129">
        <v>13</v>
      </c>
      <c r="BB68" s="127">
        <v>19</v>
      </c>
      <c r="BC68" s="128">
        <v>18</v>
      </c>
      <c r="BD68" s="129">
        <v>17</v>
      </c>
      <c r="BE68" s="186">
        <f t="shared" si="127"/>
        <v>3.1025641025641026</v>
      </c>
      <c r="BF68" s="186">
        <f t="shared" si="128"/>
        <v>-2.5944055944055946</v>
      </c>
      <c r="BG68" s="186">
        <f t="shared" si="129"/>
        <v>-0.76107226107226111</v>
      </c>
      <c r="BH68" s="187">
        <f t="shared" si="130"/>
        <v>2.3725490196078431</v>
      </c>
      <c r="BI68" s="186">
        <f t="shared" si="131"/>
        <v>-0.92569659442724461</v>
      </c>
      <c r="BJ68" s="188">
        <f t="shared" si="132"/>
        <v>1.1437908496731986E-2</v>
      </c>
      <c r="BK68" s="116">
        <v>60</v>
      </c>
      <c r="BL68" s="116">
        <v>60</v>
      </c>
      <c r="BM68" s="116">
        <v>60</v>
      </c>
      <c r="BN68" s="115">
        <v>14499</v>
      </c>
      <c r="BO68" s="116">
        <v>7654</v>
      </c>
      <c r="BP68" s="117">
        <v>11743</v>
      </c>
      <c r="BQ68" s="130">
        <f t="shared" si="152"/>
        <v>110.50864344716001</v>
      </c>
      <c r="BR68" s="130">
        <f>BQ68-E68*1000/BN68</f>
        <v>40.400911879465681</v>
      </c>
      <c r="BS68" s="130">
        <f t="shared" si="153"/>
        <v>-5.5901284368222264</v>
      </c>
      <c r="BT68" s="131">
        <f t="shared" si="154"/>
        <v>3574.939393939394</v>
      </c>
      <c r="BU68" s="130">
        <f t="shared" ref="BU68" si="173">BT68-E68*1000/AV68</f>
        <v>1772.6486137975501</v>
      </c>
      <c r="BV68" s="132">
        <f t="shared" si="155"/>
        <v>90.155080213903602</v>
      </c>
      <c r="BW68" s="133">
        <f t="shared" ref="BW68" si="174">BP68/AX68</f>
        <v>32.349862258953166</v>
      </c>
      <c r="BX68" s="133">
        <f t="shared" ref="BX68" si="175">BW68-BN68/AV68</f>
        <v>6.6424154504425275</v>
      </c>
      <c r="BY68" s="133">
        <f t="shared" ref="BY68" si="176">BW68-BO68/AW68</f>
        <v>2.3341759844433625</v>
      </c>
      <c r="BZ68" s="148">
        <f>(BP68/BM68)/273</f>
        <v>0.71691086691086692</v>
      </c>
      <c r="CA68" s="171">
        <f>BZ68-(BN68/BK68)/273</f>
        <v>-0.16825396825396832</v>
      </c>
      <c r="CB68" s="153">
        <f t="shared" si="157"/>
        <v>1.2122653282874318E-2</v>
      </c>
      <c r="CC68" s="86"/>
      <c r="CD68" s="90"/>
      <c r="CE68" s="89"/>
      <c r="CF68" s="89"/>
    </row>
    <row r="69" spans="1:84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84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84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84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84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84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84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84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84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84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84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84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</sheetData>
  <sheetProtection algorithmName="SHA-512" hashValue="PvPUzneBt0urJWGk8qzBFrBx+DckH/qeD6NmM5feZGeiT6HPnFZEFkiedPKC+jNUsUyIk+xWCw1BKxvOcW1UOw==" saltValue="U7qzw43pGtzAcvlm3DCibA==" spinCount="100000" sheet="1" objects="1" scenarios="1"/>
  <mergeCells count="26">
    <mergeCell ref="AH1:AL1"/>
    <mergeCell ref="A1:A2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G1"/>
    <mergeCell ref="BW1:BY1"/>
    <mergeCell ref="BZ1:CB1"/>
    <mergeCell ref="BT1:BV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</mergeCells>
  <printOptions verticalCentered="1"/>
  <pageMargins left="0.51181102362204722" right="0.51181102362204722" top="0.55118110236220474" bottom="0.55118110236220474" header="0.31496062992125984" footer="0.31496062992125984"/>
  <pageSetup paperSize="9" scale="52" fitToWidth="3" orientation="landscape" r:id="rId1"/>
  <colBreaks count="2" manualBreakCount="2">
    <brk id="38" max="67" man="1"/>
    <brk id="74" max="67" man="1"/>
  </colBreaks>
  <ignoredErrors>
    <ignoredError sqref="I6:J6 H4:J4 H5:J5 B5 B4:D4 B6:D6 C5:D5 T6:V6 T4:V4 T5:V5 Z6:AB6 Z4:AB4 Z5:AB5 AM6:AR6 AP4:AR4 AP5:AR5 BE6:BJ6 BE4:BK4 BE5:BK5 BN4 BN5 BQ4:BR4 BQ5:BR5 BT4:BU4 BT5:BU5 BW4:BX4 BW5:BX5 BZ4:CA4 BZ5:CA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510"/>
  <sheetViews>
    <sheetView zoomScale="117" zoomScaleNormal="117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4" sqref="B24"/>
    </sheetView>
  </sheetViews>
  <sheetFormatPr defaultColWidth="9.140625" defaultRowHeight="11.25" x14ac:dyDescent="0.2"/>
  <cols>
    <col min="1" max="1" width="12" style="135" customWidth="1"/>
    <col min="2" max="2" width="34.85546875" style="135" customWidth="1"/>
    <col min="3" max="17" width="6.7109375" style="135" customWidth="1"/>
    <col min="18" max="26" width="6.42578125" style="135" customWidth="1"/>
    <col min="27" max="29" width="6.42578125" style="136" customWidth="1"/>
    <col min="30" max="31" width="7.28515625" style="136" hidden="1" customWidth="1"/>
    <col min="32" max="34" width="6.5703125" style="135" customWidth="1"/>
    <col min="35" max="36" width="7.28515625" style="135" hidden="1" customWidth="1"/>
    <col min="37" max="39" width="6.42578125" style="135" customWidth="1"/>
    <col min="40" max="48" width="6.85546875" style="135" customWidth="1"/>
    <col min="49" max="75" width="6.5703125" style="135" customWidth="1"/>
    <col min="76" max="81" width="6.42578125" style="135" customWidth="1"/>
    <col min="82" max="82" width="9.140625" style="203"/>
    <col min="83" max="16384" width="9.140625" style="135"/>
  </cols>
  <sheetData>
    <row r="1" spans="1:82" ht="33" customHeight="1" x14ac:dyDescent="0.2">
      <c r="A1" s="308" t="s">
        <v>88</v>
      </c>
      <c r="B1" s="310" t="s">
        <v>250</v>
      </c>
      <c r="C1" s="305" t="s">
        <v>0</v>
      </c>
      <c r="D1" s="305"/>
      <c r="E1" s="305"/>
      <c r="F1" s="304" t="s">
        <v>1</v>
      </c>
      <c r="G1" s="305"/>
      <c r="H1" s="306" t="s">
        <v>1</v>
      </c>
      <c r="I1" s="304" t="s">
        <v>2</v>
      </c>
      <c r="J1" s="305"/>
      <c r="K1" s="306"/>
      <c r="L1" s="304" t="s">
        <v>3</v>
      </c>
      <c r="M1" s="305"/>
      <c r="N1" s="305" t="s">
        <v>3</v>
      </c>
      <c r="O1" s="304" t="s">
        <v>4</v>
      </c>
      <c r="P1" s="305"/>
      <c r="Q1" s="306"/>
      <c r="R1" s="304" t="s">
        <v>89</v>
      </c>
      <c r="S1" s="305"/>
      <c r="T1" s="306"/>
      <c r="U1" s="304" t="s">
        <v>5</v>
      </c>
      <c r="V1" s="305"/>
      <c r="W1" s="306"/>
      <c r="X1" s="304" t="s">
        <v>6</v>
      </c>
      <c r="Y1" s="305"/>
      <c r="Z1" s="306"/>
      <c r="AA1" s="304" t="s">
        <v>7</v>
      </c>
      <c r="AB1" s="305"/>
      <c r="AC1" s="306"/>
      <c r="AD1" s="304" t="s">
        <v>8</v>
      </c>
      <c r="AE1" s="305"/>
      <c r="AF1" s="305"/>
      <c r="AG1" s="305"/>
      <c r="AH1" s="306"/>
      <c r="AI1" s="304" t="s">
        <v>9</v>
      </c>
      <c r="AJ1" s="305"/>
      <c r="AK1" s="305"/>
      <c r="AL1" s="305"/>
      <c r="AM1" s="306"/>
      <c r="AN1" s="304" t="s">
        <v>10</v>
      </c>
      <c r="AO1" s="305"/>
      <c r="AP1" s="306"/>
      <c r="AQ1" s="304" t="s">
        <v>11</v>
      </c>
      <c r="AR1" s="305"/>
      <c r="AS1" s="306"/>
      <c r="AT1" s="304" t="s">
        <v>12</v>
      </c>
      <c r="AU1" s="305"/>
      <c r="AV1" s="306"/>
      <c r="AW1" s="304" t="s">
        <v>13</v>
      </c>
      <c r="AX1" s="305"/>
      <c r="AY1" s="306"/>
      <c r="AZ1" s="304" t="s">
        <v>14</v>
      </c>
      <c r="BA1" s="305"/>
      <c r="BB1" s="306"/>
      <c r="BC1" s="304" t="s">
        <v>15</v>
      </c>
      <c r="BD1" s="305"/>
      <c r="BE1" s="306"/>
      <c r="BF1" s="304" t="s">
        <v>16</v>
      </c>
      <c r="BG1" s="305"/>
      <c r="BH1" s="306"/>
      <c r="BI1" s="304" t="s">
        <v>17</v>
      </c>
      <c r="BJ1" s="305"/>
      <c r="BK1" s="306"/>
      <c r="BL1" s="304" t="s">
        <v>18</v>
      </c>
      <c r="BM1" s="305"/>
      <c r="BN1" s="306"/>
      <c r="BO1" s="304" t="s">
        <v>19</v>
      </c>
      <c r="BP1" s="305"/>
      <c r="BQ1" s="306"/>
      <c r="BR1" s="304" t="s">
        <v>20</v>
      </c>
      <c r="BS1" s="305"/>
      <c r="BT1" s="306"/>
      <c r="BU1" s="304" t="s">
        <v>21</v>
      </c>
      <c r="BV1" s="305"/>
      <c r="BW1" s="306"/>
      <c r="BX1" s="304" t="s">
        <v>22</v>
      </c>
      <c r="BY1" s="305"/>
      <c r="BZ1" s="306"/>
      <c r="CA1" s="304" t="s">
        <v>23</v>
      </c>
      <c r="CB1" s="305"/>
      <c r="CC1" s="307"/>
    </row>
    <row r="2" spans="1:82" s="199" customFormat="1" ht="62.25" customHeight="1" thickBot="1" x14ac:dyDescent="0.25">
      <c r="A2" s="309"/>
      <c r="B2" s="311"/>
      <c r="C2" s="274" t="s">
        <v>244</v>
      </c>
      <c r="D2" s="275" t="s">
        <v>241</v>
      </c>
      <c r="E2" s="276" t="s">
        <v>245</v>
      </c>
      <c r="F2" s="277" t="s">
        <v>244</v>
      </c>
      <c r="G2" s="275" t="s">
        <v>241</v>
      </c>
      <c r="H2" s="278" t="s">
        <v>245</v>
      </c>
      <c r="I2" s="277" t="s">
        <v>24</v>
      </c>
      <c r="J2" s="275" t="s">
        <v>246</v>
      </c>
      <c r="K2" s="278" t="s">
        <v>247</v>
      </c>
      <c r="L2" s="277" t="s">
        <v>244</v>
      </c>
      <c r="M2" s="275" t="s">
        <v>248</v>
      </c>
      <c r="N2" s="276" t="s">
        <v>245</v>
      </c>
      <c r="O2" s="277" t="s">
        <v>24</v>
      </c>
      <c r="P2" s="275" t="s">
        <v>246</v>
      </c>
      <c r="Q2" s="278" t="s">
        <v>247</v>
      </c>
      <c r="R2" s="277" t="s">
        <v>244</v>
      </c>
      <c r="S2" s="275" t="s">
        <v>241</v>
      </c>
      <c r="T2" s="278" t="s">
        <v>245</v>
      </c>
      <c r="U2" s="277" t="s">
        <v>24</v>
      </c>
      <c r="V2" s="275" t="s">
        <v>246</v>
      </c>
      <c r="W2" s="278" t="s">
        <v>247</v>
      </c>
      <c r="X2" s="277" t="s">
        <v>244</v>
      </c>
      <c r="Y2" s="275" t="s">
        <v>241</v>
      </c>
      <c r="Z2" s="278" t="s">
        <v>245</v>
      </c>
      <c r="AA2" s="277" t="s">
        <v>24</v>
      </c>
      <c r="AB2" s="275" t="s">
        <v>246</v>
      </c>
      <c r="AC2" s="278" t="s">
        <v>247</v>
      </c>
      <c r="AD2" s="277" t="s">
        <v>244</v>
      </c>
      <c r="AE2" s="274" t="s">
        <v>248</v>
      </c>
      <c r="AF2" s="279" t="s">
        <v>24</v>
      </c>
      <c r="AG2" s="276" t="s">
        <v>246</v>
      </c>
      <c r="AH2" s="278" t="s">
        <v>247</v>
      </c>
      <c r="AI2" s="277" t="s">
        <v>244</v>
      </c>
      <c r="AJ2" s="274" t="s">
        <v>248</v>
      </c>
      <c r="AK2" s="279" t="s">
        <v>24</v>
      </c>
      <c r="AL2" s="276" t="s">
        <v>246</v>
      </c>
      <c r="AM2" s="278" t="s">
        <v>247</v>
      </c>
      <c r="AN2" s="277" t="s">
        <v>24</v>
      </c>
      <c r="AO2" s="275" t="s">
        <v>246</v>
      </c>
      <c r="AP2" s="278" t="s">
        <v>247</v>
      </c>
      <c r="AQ2" s="277" t="s">
        <v>24</v>
      </c>
      <c r="AR2" s="275" t="s">
        <v>246</v>
      </c>
      <c r="AS2" s="278" t="s">
        <v>247</v>
      </c>
      <c r="AT2" s="277" t="s">
        <v>24</v>
      </c>
      <c r="AU2" s="275" t="s">
        <v>246</v>
      </c>
      <c r="AV2" s="278" t="s">
        <v>247</v>
      </c>
      <c r="AW2" s="277" t="s">
        <v>244</v>
      </c>
      <c r="AX2" s="275" t="s">
        <v>241</v>
      </c>
      <c r="AY2" s="278" t="s">
        <v>245</v>
      </c>
      <c r="AZ2" s="277" t="s">
        <v>244</v>
      </c>
      <c r="BA2" s="275" t="s">
        <v>241</v>
      </c>
      <c r="BB2" s="278" t="s">
        <v>245</v>
      </c>
      <c r="BC2" s="277" t="s">
        <v>244</v>
      </c>
      <c r="BD2" s="275" t="s">
        <v>241</v>
      </c>
      <c r="BE2" s="278" t="s">
        <v>245</v>
      </c>
      <c r="BF2" s="277" t="s">
        <v>24</v>
      </c>
      <c r="BG2" s="275" t="s">
        <v>246</v>
      </c>
      <c r="BH2" s="278" t="s">
        <v>247</v>
      </c>
      <c r="BI2" s="277" t="s">
        <v>24</v>
      </c>
      <c r="BJ2" s="275" t="s">
        <v>246</v>
      </c>
      <c r="BK2" s="278" t="s">
        <v>247</v>
      </c>
      <c r="BL2" s="277" t="s">
        <v>244</v>
      </c>
      <c r="BM2" s="275" t="s">
        <v>241</v>
      </c>
      <c r="BN2" s="278" t="s">
        <v>245</v>
      </c>
      <c r="BO2" s="277" t="s">
        <v>244</v>
      </c>
      <c r="BP2" s="275" t="s">
        <v>241</v>
      </c>
      <c r="BQ2" s="278" t="s">
        <v>245</v>
      </c>
      <c r="BR2" s="277" t="s">
        <v>24</v>
      </c>
      <c r="BS2" s="275" t="s">
        <v>246</v>
      </c>
      <c r="BT2" s="278" t="s">
        <v>247</v>
      </c>
      <c r="BU2" s="277" t="s">
        <v>24</v>
      </c>
      <c r="BV2" s="275" t="s">
        <v>246</v>
      </c>
      <c r="BW2" s="278" t="s">
        <v>247</v>
      </c>
      <c r="BX2" s="277" t="s">
        <v>24</v>
      </c>
      <c r="BY2" s="275" t="s">
        <v>246</v>
      </c>
      <c r="BZ2" s="278" t="s">
        <v>247</v>
      </c>
      <c r="CA2" s="277" t="s">
        <v>24</v>
      </c>
      <c r="CB2" s="275" t="s">
        <v>246</v>
      </c>
      <c r="CC2" s="280" t="s">
        <v>247</v>
      </c>
      <c r="CD2" s="204"/>
    </row>
    <row r="3" spans="1:82" s="136" customFormat="1" ht="14.25" hidden="1" customHeight="1" thickBot="1" x14ac:dyDescent="0.25">
      <c r="A3" s="242"/>
      <c r="B3" s="243" t="s">
        <v>90</v>
      </c>
      <c r="C3" s="244">
        <f t="shared" ref="C3:N3" si="0">SUBTOTAL(9,C4:C124)</f>
        <v>459925.25235000002</v>
      </c>
      <c r="D3" s="245">
        <f t="shared" si="0"/>
        <v>330710.90529000014</v>
      </c>
      <c r="E3" s="244">
        <f t="shared" si="0"/>
        <v>511642.36500000011</v>
      </c>
      <c r="F3" s="244">
        <f t="shared" si="0"/>
        <v>444573.55263000011</v>
      </c>
      <c r="G3" s="245">
        <f t="shared" si="0"/>
        <v>327789.10703999997</v>
      </c>
      <c r="H3" s="244">
        <f t="shared" si="0"/>
        <v>502209.27899999998</v>
      </c>
      <c r="I3" s="246">
        <f t="shared" ref="I3" si="1">IF(H3=0,"0",(E3/H3))</f>
        <v>1.0187831774410527</v>
      </c>
      <c r="J3" s="246">
        <f t="shared" ref="J3" si="2">I3-IF(F3=0,"0",(C3/F3))</f>
        <v>-1.574811581555835E-2</v>
      </c>
      <c r="K3" s="268">
        <f t="shared" ref="K3" si="3">I3-IF(G3=0,"0",(D3/G3))</f>
        <v>9.8695247685018916E-3</v>
      </c>
      <c r="L3" s="247">
        <f t="shared" si="0"/>
        <v>210650.41911000005</v>
      </c>
      <c r="M3" s="269">
        <f t="shared" si="0"/>
        <v>153676.19272000008</v>
      </c>
      <c r="N3" s="247">
        <f t="shared" si="0"/>
        <v>236687.63599999997</v>
      </c>
      <c r="O3" s="270">
        <f>IF(H3=0,"0",(N3/H3))</f>
        <v>0.47129283726356636</v>
      </c>
      <c r="P3" s="271">
        <f>O3-IF(F3=0,"0",(L3/F3))</f>
        <v>-2.5329624580728294E-3</v>
      </c>
      <c r="Q3" s="272">
        <f>O3-IF(G3=0,"0",(M3/G3))</f>
        <v>2.4664198523037251E-3</v>
      </c>
      <c r="R3" s="250">
        <f t="shared" ref="R3:T3" si="4">SUBTOTAL(9,R4:R124)</f>
        <v>88421.340700000001</v>
      </c>
      <c r="S3" s="250">
        <f t="shared" si="4"/>
        <v>52132.61890999999</v>
      </c>
      <c r="T3" s="250">
        <f t="shared" si="4"/>
        <v>78903.944999999963</v>
      </c>
      <c r="U3" s="266">
        <f t="shared" ref="U3" si="5">IF(H3=0,"0",(T3/H3))</f>
        <v>0.15711367411831506</v>
      </c>
      <c r="V3" s="266">
        <f t="shared" ref="V3" si="6">U3-R3/F3</f>
        <v>-4.1776566151081634E-2</v>
      </c>
      <c r="W3" s="267">
        <f t="shared" ref="W3" si="7">U3-S3/G3</f>
        <v>-1.9294965982709078E-3</v>
      </c>
      <c r="X3" s="253">
        <f t="shared" ref="X3:Z3" si="8">SUBTOTAL(9,X4:X124)</f>
        <v>145501.78277000002</v>
      </c>
      <c r="Y3" s="251">
        <f t="shared" si="8"/>
        <v>121980.29041</v>
      </c>
      <c r="Z3" s="252">
        <f t="shared" si="8"/>
        <v>186617.66700000004</v>
      </c>
      <c r="AA3" s="248">
        <f t="shared" ref="AA3" si="9">IF(H3=0,"0",(Z3/H3))</f>
        <v>0.37159342689086405</v>
      </c>
      <c r="AB3" s="249">
        <f>AA3-X3/F3</f>
        <v>4.4309489487833142E-2</v>
      </c>
      <c r="AC3" s="248">
        <f>AA3-Y3/G3</f>
        <v>-5.3696972757755201E-4</v>
      </c>
      <c r="AD3" s="250">
        <f t="shared" ref="AD3:AM3" si="10">SUBTOTAL(9,AD4:AD124)</f>
        <v>143017.25463999994</v>
      </c>
      <c r="AE3" s="250">
        <f t="shared" si="10"/>
        <v>150012.75868000003</v>
      </c>
      <c r="AF3" s="250">
        <f t="shared" si="10"/>
        <v>159169.93843000001</v>
      </c>
      <c r="AG3" s="250">
        <f t="shared" si="10"/>
        <v>16152.683789999997</v>
      </c>
      <c r="AH3" s="250">
        <f t="shared" si="10"/>
        <v>9157.1797499999993</v>
      </c>
      <c r="AI3" s="247">
        <f t="shared" si="10"/>
        <v>34961.082120000014</v>
      </c>
      <c r="AJ3" s="247">
        <f t="shared" si="10"/>
        <v>32333.066299999995</v>
      </c>
      <c r="AK3" s="247">
        <f t="shared" si="10"/>
        <v>31552.188000000002</v>
      </c>
      <c r="AL3" s="247">
        <f t="shared" si="10"/>
        <v>-3408.8941200000022</v>
      </c>
      <c r="AM3" s="247">
        <f t="shared" si="10"/>
        <v>-780.87829999999963</v>
      </c>
      <c r="AN3" s="254">
        <f t="shared" ref="AN3" si="11">IF(E3=0,"0",(AF3/E3))</f>
        <v>0.31109608843669539</v>
      </c>
      <c r="AO3" s="255">
        <f t="shared" ref="AO3" si="12">AN3-IF(C3=0,"0",(AD3/C3))</f>
        <v>1.3848411023242857E-4</v>
      </c>
      <c r="AP3" s="256">
        <f t="shared" ref="AP3" si="13">AN3-IF(D3=0,"0",(AE3/D3))</f>
        <v>-0.14251084221003957</v>
      </c>
      <c r="AQ3" s="254">
        <f t="shared" ref="AQ3" si="14">IF(E3=0,"0",(AK3/E3))</f>
        <v>6.1668442956243463E-2</v>
      </c>
      <c r="AR3" s="255">
        <f t="shared" ref="AR3" si="15">AQ3-IF(C3=0,"0",(AI3/C3))</f>
        <v>-1.4346261479674022E-2</v>
      </c>
      <c r="AS3" s="256">
        <f t="shared" ref="AS3" si="16">AQ3-IF(D3=0,"0",(AJ3/D3))</f>
        <v>-3.6099927493007833E-2</v>
      </c>
      <c r="AT3" s="254">
        <f t="shared" ref="AT3" si="17">IF(H3=0,"0",(AK3/H3))</f>
        <v>6.2826772262804018E-2</v>
      </c>
      <c r="AU3" s="255">
        <f t="shared" ref="AU3" si="18">AT3-AI3/F3</f>
        <v>-1.5812818223804745E-2</v>
      </c>
      <c r="AV3" s="256">
        <f t="shared" ref="AV3" si="19">AT3-AJ3/G3</f>
        <v>-3.5813071482993203E-2</v>
      </c>
      <c r="AW3" s="247">
        <f t="shared" ref="AW3:BB3" si="20">SUBTOTAL(9,AW4:AW124)</f>
        <v>407043</v>
      </c>
      <c r="AX3" s="273">
        <f t="shared" si="20"/>
        <v>238137</v>
      </c>
      <c r="AY3" s="247">
        <f t="shared" si="20"/>
        <v>352083</v>
      </c>
      <c r="AZ3" s="247">
        <f t="shared" si="20"/>
        <v>3634.8999999999996</v>
      </c>
      <c r="BA3" s="247">
        <f t="shared" si="20"/>
        <v>3477.7933333333335</v>
      </c>
      <c r="BB3" s="247">
        <f t="shared" si="20"/>
        <v>3523.3399999999997</v>
      </c>
      <c r="BC3" s="247">
        <f t="shared" ref="BC3:BE3" si="21">SUBTOTAL(9,BC4:BC127)</f>
        <v>6453.0199999999995</v>
      </c>
      <c r="BD3" s="247">
        <f t="shared" si="21"/>
        <v>6103.8599666666669</v>
      </c>
      <c r="BE3" s="247">
        <f t="shared" si="21"/>
        <v>6247.7022222222231</v>
      </c>
      <c r="BF3" s="257">
        <f>AY3/BB3/9</f>
        <v>11.103195642013922</v>
      </c>
      <c r="BG3" s="258">
        <f>BF3-AW3/AZ3/9</f>
        <v>-1.3392374373005023</v>
      </c>
      <c r="BH3" s="258">
        <f>BF3-AX3/BA3/6</f>
        <v>-0.30906960663991612</v>
      </c>
      <c r="BI3" s="259">
        <f>AY3/BE3/9</f>
        <v>6.2615553593747881</v>
      </c>
      <c r="BJ3" s="258">
        <f>BI3-AW3/BC3/9</f>
        <v>-0.74710105266174676</v>
      </c>
      <c r="BK3" s="260">
        <f>BI3-AX3/BD3/6</f>
        <v>-0.24080547733269775</v>
      </c>
      <c r="BL3" s="247">
        <f t="shared" ref="BL3:BQ3" si="22">SUBTOTAL(9,BL4:BL124)</f>
        <v>12638</v>
      </c>
      <c r="BM3" s="247">
        <f t="shared" si="22"/>
        <v>12665</v>
      </c>
      <c r="BN3" s="247">
        <f t="shared" si="22"/>
        <v>12790</v>
      </c>
      <c r="BO3" s="247">
        <f t="shared" si="22"/>
        <v>2170976</v>
      </c>
      <c r="BP3" s="247">
        <f t="shared" si="22"/>
        <v>1260214</v>
      </c>
      <c r="BQ3" s="247">
        <f t="shared" si="22"/>
        <v>1870551</v>
      </c>
      <c r="BR3" s="261">
        <f>H3*1000/BQ3</f>
        <v>268.48200289647275</v>
      </c>
      <c r="BS3" s="258">
        <f t="shared" ref="BS3" si="23">BR3-F3*1000/BO3</f>
        <v>63.701502038793933</v>
      </c>
      <c r="BT3" s="260">
        <f>BR3-G3*1000/BP3</f>
        <v>8.3760946618396019</v>
      </c>
      <c r="BU3" s="262">
        <f>H3*1000/AY3</f>
        <v>1426.3945688942665</v>
      </c>
      <c r="BV3" s="262">
        <f t="shared" ref="BV3" si="24">BU3-F3*1000/AW3</f>
        <v>334.19165020999935</v>
      </c>
      <c r="BW3" s="262">
        <f>BU3-G3*1000/AX3</f>
        <v>49.921752658234482</v>
      </c>
      <c r="BX3" s="257">
        <f>BQ3/AY3</f>
        <v>5.3128126038462522</v>
      </c>
      <c r="BY3" s="257">
        <f>BX3-BO3/AW3</f>
        <v>-2.0717268919033138E-2</v>
      </c>
      <c r="BZ3" s="257">
        <f>BX3-BP3/AX3</f>
        <v>2.084201548745046E-2</v>
      </c>
      <c r="CA3" s="263">
        <f>(BQ3/BN3)/273</f>
        <v>0.53571815205904338</v>
      </c>
      <c r="CB3" s="264">
        <f>CA3-(BO3/BL3)/273</f>
        <v>-9.3518518323377986E-2</v>
      </c>
      <c r="CC3" s="265">
        <f>CA3-(BP3/BM3)/181</f>
        <v>-1.4025889574815098E-2</v>
      </c>
      <c r="CD3" s="205"/>
    </row>
    <row r="4" spans="1:82" s="139" customFormat="1" ht="15" customHeight="1" x14ac:dyDescent="0.2">
      <c r="A4" s="138" t="s">
        <v>91</v>
      </c>
      <c r="B4" s="172" t="s">
        <v>92</v>
      </c>
      <c r="C4" s="92">
        <v>3917.2440000000001</v>
      </c>
      <c r="D4" s="92">
        <v>2821</v>
      </c>
      <c r="E4" s="92">
        <v>4229.2560000000003</v>
      </c>
      <c r="F4" s="91">
        <v>3703.596</v>
      </c>
      <c r="G4" s="92">
        <v>3058.9</v>
      </c>
      <c r="H4" s="93">
        <v>4079.9989999999998</v>
      </c>
      <c r="I4" s="147">
        <f>IF(H4=0,"0",(E4/H4))</f>
        <v>1.0365826070055411</v>
      </c>
      <c r="J4" s="193">
        <f>I4-IF(F4=0,"0",(C4/F4))</f>
        <v>-2.110403052187837E-2</v>
      </c>
      <c r="K4" s="194">
        <f>I4-IF(G4=0,"0",(D4/G4))</f>
        <v>0.11435566267914921</v>
      </c>
      <c r="L4" s="91">
        <v>2584.7539999999999</v>
      </c>
      <c r="M4" s="92">
        <v>2084.1</v>
      </c>
      <c r="N4" s="92">
        <v>3077.9720000000002</v>
      </c>
      <c r="O4" s="97">
        <f>IF(H4=0,"0",(N4/H4))</f>
        <v>0.75440508686399199</v>
      </c>
      <c r="P4" s="98">
        <f>O4-IF(F4=0,"0",(L4/F4))</f>
        <v>5.6501211819305674E-2</v>
      </c>
      <c r="Q4" s="99">
        <f>O4-IF(G4=0,"0",(M4/G4))</f>
        <v>7.3081735332395703E-2</v>
      </c>
      <c r="R4" s="91">
        <v>631.72299999999996</v>
      </c>
      <c r="S4" s="92">
        <v>291</v>
      </c>
      <c r="T4" s="93">
        <v>375.94</v>
      </c>
      <c r="U4" s="100">
        <f>IF(H4=0,"0",(T4/H4))</f>
        <v>9.2142179446612613E-2</v>
      </c>
      <c r="V4" s="101">
        <f>U4-R4/F4</f>
        <v>-7.8427990733936234E-2</v>
      </c>
      <c r="W4" s="102">
        <f>U4-S4/G4</f>
        <v>-2.9900576320757988E-3</v>
      </c>
      <c r="X4" s="91">
        <v>487.11900000000003</v>
      </c>
      <c r="Y4" s="92">
        <v>683.8</v>
      </c>
      <c r="Z4" s="93">
        <v>626.08699999999999</v>
      </c>
      <c r="AA4" s="100">
        <f t="shared" ref="AA4" si="25">IF(H4=0,"0",(Z4/H4))</f>
        <v>0.15345273368939552</v>
      </c>
      <c r="AB4" s="101">
        <f>AA4-X4/F4</f>
        <v>2.1926778914630657E-2</v>
      </c>
      <c r="AC4" s="102">
        <f>AA4-Y4/G4</f>
        <v>-7.009167770031971E-2</v>
      </c>
      <c r="AD4" s="91">
        <v>2798.7359999999999</v>
      </c>
      <c r="AE4" s="92">
        <v>2100</v>
      </c>
      <c r="AF4" s="92">
        <v>2677.8829999999998</v>
      </c>
      <c r="AG4" s="92">
        <f>AF4-AD4</f>
        <v>-120.85300000000007</v>
      </c>
      <c r="AH4" s="93">
        <f>AF4-AE4</f>
        <v>577.88299999999981</v>
      </c>
      <c r="AI4" s="91">
        <v>1478.0260000000001</v>
      </c>
      <c r="AJ4" s="92">
        <v>0</v>
      </c>
      <c r="AK4" s="92">
        <v>0</v>
      </c>
      <c r="AL4" s="92">
        <f t="shared" ref="AL4:AL5" si="26">AK4-AI4</f>
        <v>-1478.0260000000001</v>
      </c>
      <c r="AM4" s="93">
        <f t="shared" ref="AM4:AM5" si="27">AK4-AJ4</f>
        <v>0</v>
      </c>
      <c r="AN4" s="100">
        <f t="shared" ref="AN4" si="28">IF(E4=0,"0",(AF4/E4))</f>
        <v>0.63318063508096922</v>
      </c>
      <c r="AO4" s="101">
        <f>AN4-IF(C4=0,"0",(AD4/C4))</f>
        <v>-8.1284943269524068E-2</v>
      </c>
      <c r="AP4" s="102">
        <f>AN4-IF(D4=0,"0",(AE4/D4))</f>
        <v>-0.11123623836816232</v>
      </c>
      <c r="AQ4" s="100">
        <f>IF(E4=0,"0",(AK4/E4))</f>
        <v>0</v>
      </c>
      <c r="AR4" s="101">
        <f>AQ4-IF(C4=0,"0",(AI4/C4))</f>
        <v>-0.37731272292458679</v>
      </c>
      <c r="AS4" s="102">
        <f t="shared" ref="AS4:AS5" si="29">AQ4-IF(D4=0,"0",(AJ4/D4))</f>
        <v>0</v>
      </c>
      <c r="AT4" s="100">
        <f t="shared" ref="AT4" si="30">IF(H4=0,"0",(AK4/H4))</f>
        <v>0</v>
      </c>
      <c r="AU4" s="101">
        <f>AT4-AI4/F4</f>
        <v>-0.39907862520642101</v>
      </c>
      <c r="AV4" s="102">
        <f>AT4-AJ4/G4</f>
        <v>0</v>
      </c>
      <c r="AW4" s="91">
        <v>5020</v>
      </c>
      <c r="AX4" s="92">
        <v>2881</v>
      </c>
      <c r="AY4" s="93">
        <v>4396</v>
      </c>
      <c r="AZ4" s="91">
        <v>45</v>
      </c>
      <c r="BA4" s="92">
        <v>60</v>
      </c>
      <c r="BB4" s="93">
        <v>49</v>
      </c>
      <c r="BC4" s="91">
        <v>112</v>
      </c>
      <c r="BD4" s="92">
        <v>78</v>
      </c>
      <c r="BE4" s="93">
        <v>95</v>
      </c>
      <c r="BF4" s="91">
        <f>AY4/BB4/9</f>
        <v>9.9682539682539684</v>
      </c>
      <c r="BG4" s="92">
        <f>BF4-AW4/AZ4/9</f>
        <v>-2.4268077601410933</v>
      </c>
      <c r="BH4" s="93">
        <f>BF4-AX4/BA4/6</f>
        <v>1.9654761904761902</v>
      </c>
      <c r="BI4" s="91">
        <f>AY4/BE4/9</f>
        <v>5.1415204678362576</v>
      </c>
      <c r="BJ4" s="92">
        <f>BI4-AW4/BC4/9</f>
        <v>0.16136173767752737</v>
      </c>
      <c r="BK4" s="93">
        <f>BI4-AX4/BD4/6</f>
        <v>-1.0144624381466487</v>
      </c>
      <c r="BL4" s="91">
        <v>166</v>
      </c>
      <c r="BM4" s="92">
        <v>153</v>
      </c>
      <c r="BN4" s="93">
        <v>167</v>
      </c>
      <c r="BO4" s="91">
        <v>20688</v>
      </c>
      <c r="BP4" s="92">
        <v>12157</v>
      </c>
      <c r="BQ4" s="93">
        <v>20010</v>
      </c>
      <c r="BR4" s="91">
        <f>H4*1000/BQ4</f>
        <v>203.89800099950025</v>
      </c>
      <c r="BS4" s="92">
        <f t="shared" ref="BS4:BS5" si="31">BR4-F4*1000/BO4</f>
        <v>24.876539282562902</v>
      </c>
      <c r="BT4" s="93">
        <f>BR4-G4*1000/BP4</f>
        <v>-47.718351719098081</v>
      </c>
      <c r="BU4" s="91">
        <f>H4*1000/AY4</f>
        <v>928.11624203821657</v>
      </c>
      <c r="BV4" s="92">
        <f t="shared" ref="BV4:BV5" si="32">BU4-F4*1000/AW4</f>
        <v>190.34811454817668</v>
      </c>
      <c r="BW4" s="93">
        <f>BU4-G4*1000/AX4</f>
        <v>-133.63315053380711</v>
      </c>
      <c r="BX4" s="151">
        <f>BQ4/AY4</f>
        <v>4.5518653321201095</v>
      </c>
      <c r="BY4" s="195">
        <f>BX4-BO4/AW4</f>
        <v>0.43074979427150417</v>
      </c>
      <c r="BZ4" s="196">
        <f>BX4-BP4/AX4</f>
        <v>0.33214995551476445</v>
      </c>
      <c r="CA4" s="100">
        <f>(BQ4/BN4)/273</f>
        <v>0.43890241495031912</v>
      </c>
      <c r="CB4" s="101">
        <f>CA4-(BO4/BL4)/273</f>
        <v>-1.7604933123294031E-2</v>
      </c>
      <c r="CC4" s="192">
        <f>CA4-(BP4/BM4)/181</f>
        <v>-8.9388032384118965E-5</v>
      </c>
      <c r="CD4" s="207"/>
    </row>
    <row r="5" spans="1:82" s="197" customFormat="1" ht="15" customHeight="1" x14ac:dyDescent="0.2">
      <c r="A5" s="138" t="s">
        <v>91</v>
      </c>
      <c r="B5" s="172" t="s">
        <v>93</v>
      </c>
      <c r="C5" s="92">
        <v>4104.9530000000004</v>
      </c>
      <c r="D5" s="92">
        <v>3448.4850000000001</v>
      </c>
      <c r="E5" s="92">
        <v>5181.5889999999999</v>
      </c>
      <c r="F5" s="91">
        <v>3430.45</v>
      </c>
      <c r="G5" s="92">
        <v>3402.6680000000001</v>
      </c>
      <c r="H5" s="93">
        <v>5261.1329999999998</v>
      </c>
      <c r="I5" s="147">
        <f t="shared" ref="I5:I68" si="33">IF(H5=0,"0",(E5/H5))</f>
        <v>0.98488082319910941</v>
      </c>
      <c r="J5" s="193">
        <f>I5-IF(F5=0,"0",(C5/F5))</f>
        <v>-0.21174148582740326</v>
      </c>
      <c r="K5" s="194">
        <f>I5-IF(G5=0,"0",(D5/G5))</f>
        <v>-2.858419895409503E-2</v>
      </c>
      <c r="L5" s="91">
        <v>2809.663</v>
      </c>
      <c r="M5" s="92">
        <v>2315.4639999999999</v>
      </c>
      <c r="N5" s="92">
        <v>3865.6390000000001</v>
      </c>
      <c r="O5" s="97">
        <f t="shared" ref="O5:O63" si="34">IF(H5=0,"0",(N5/H5))</f>
        <v>0.73475409194179286</v>
      </c>
      <c r="P5" s="98">
        <f>O5-IF(F5=0,"0",(L5/F5))</f>
        <v>-8.4282186097531464E-2</v>
      </c>
      <c r="Q5" s="99">
        <f>O5-IF(G5=0,"0",(M5/G5))</f>
        <v>5.4269248871590348E-2</v>
      </c>
      <c r="R5" s="91">
        <v>98.730999999999995</v>
      </c>
      <c r="S5" s="92">
        <v>644.12900000000013</v>
      </c>
      <c r="T5" s="93">
        <v>635.59799999999996</v>
      </c>
      <c r="U5" s="100">
        <f t="shared" ref="U5:U68" si="35">IF(H5=0,"0",(T5/H5))</f>
        <v>0.12081009926949195</v>
      </c>
      <c r="V5" s="101">
        <f t="shared" ref="V5" si="36">U5-R5/F5</f>
        <v>9.202932706759423E-2</v>
      </c>
      <c r="W5" s="102">
        <f>U5-S5/G5</f>
        <v>-6.8491060878956303E-2</v>
      </c>
      <c r="X5" s="91">
        <v>522.05600000000004</v>
      </c>
      <c r="Y5" s="92">
        <v>443.07499999999999</v>
      </c>
      <c r="Z5" s="93">
        <v>759.89599999999996</v>
      </c>
      <c r="AA5" s="100">
        <f t="shared" ref="AA5:AA68" si="37">IF(H5=0,"0",(Z5/H5))</f>
        <v>0.14443580878871529</v>
      </c>
      <c r="AB5" s="101">
        <f t="shared" ref="AB5" si="38">AA5-X5/F5</f>
        <v>-7.7471409700627381E-3</v>
      </c>
      <c r="AC5" s="102">
        <f>AA5-Y5/G5</f>
        <v>1.422181200736608E-2</v>
      </c>
      <c r="AD5" s="91">
        <v>560.15899999999999</v>
      </c>
      <c r="AE5" s="92">
        <v>469.71199999999999</v>
      </c>
      <c r="AF5" s="92">
        <v>1844.106</v>
      </c>
      <c r="AG5" s="92">
        <f>AF5-AD5</f>
        <v>1283.9470000000001</v>
      </c>
      <c r="AH5" s="93">
        <f>AF5-AE5</f>
        <v>1374.394</v>
      </c>
      <c r="AI5" s="91">
        <v>3.5619999999999998</v>
      </c>
      <c r="AJ5" s="92">
        <v>0</v>
      </c>
      <c r="AK5" s="92">
        <v>0</v>
      </c>
      <c r="AL5" s="92">
        <f t="shared" si="26"/>
        <v>-3.5619999999999998</v>
      </c>
      <c r="AM5" s="93">
        <f t="shared" si="27"/>
        <v>0</v>
      </c>
      <c r="AN5" s="100">
        <f t="shared" ref="AN5:AN63" si="39">IF(E5=0,"0",(AF5/E5))</f>
        <v>0.35589584584960327</v>
      </c>
      <c r="AO5" s="101">
        <f t="shared" ref="AO5" si="40">AN5-IF(C5=0,"0",(AD5/C5))</f>
        <v>0.21943654899529094</v>
      </c>
      <c r="AP5" s="102">
        <f t="shared" ref="AP5" si="41">AN5-IF(D5=0,"0",(AE5/D5))</f>
        <v>0.21968762687808391</v>
      </c>
      <c r="AQ5" s="100">
        <f t="shared" ref="AQ5:AQ63" si="42">IF(E5=0,"0",(AK5/E5))</f>
        <v>0</v>
      </c>
      <c r="AR5" s="101">
        <f t="shared" ref="AR5" si="43">AQ5-IF(C5=0,"0",(AI5/C5))</f>
        <v>-8.6773222494873864E-4</v>
      </c>
      <c r="AS5" s="102">
        <f t="shared" si="29"/>
        <v>0</v>
      </c>
      <c r="AT5" s="100">
        <f t="shared" ref="AT5:AT68" si="44">IF(H5=0,"0",(AK5/H5))</f>
        <v>0</v>
      </c>
      <c r="AU5" s="101">
        <f t="shared" ref="AU5" si="45">AT5-AI5/F5</f>
        <v>-1.0383477386348729E-3</v>
      </c>
      <c r="AV5" s="102">
        <f>AT5-AJ5/G5</f>
        <v>0</v>
      </c>
      <c r="AW5" s="91">
        <v>5471</v>
      </c>
      <c r="AX5" s="92">
        <v>3154</v>
      </c>
      <c r="AY5" s="93">
        <v>4676</v>
      </c>
      <c r="AZ5" s="91">
        <v>40</v>
      </c>
      <c r="BA5" s="92">
        <v>38</v>
      </c>
      <c r="BB5" s="93">
        <v>43</v>
      </c>
      <c r="BC5" s="91">
        <v>91</v>
      </c>
      <c r="BD5" s="92">
        <v>66</v>
      </c>
      <c r="BE5" s="93">
        <v>92</v>
      </c>
      <c r="BF5" s="91">
        <f>AY5/BB5/9</f>
        <v>12.082687338501293</v>
      </c>
      <c r="BG5" s="92">
        <f>BF5-AW5/AZ5/9</f>
        <v>-3.1145348837209301</v>
      </c>
      <c r="BH5" s="93">
        <f>BF5-AX5/BA5/6</f>
        <v>-1.7506459948320412</v>
      </c>
      <c r="BI5" s="91">
        <f>AY5/BE5/9</f>
        <v>5.6473429951690823</v>
      </c>
      <c r="BJ5" s="92">
        <f>BI5-AW5/BC5/9</f>
        <v>-1.032754684928598</v>
      </c>
      <c r="BK5" s="93">
        <f>BI5-AX5/BD5/6</f>
        <v>-2.3173034694773822</v>
      </c>
      <c r="BL5" s="91">
        <v>138</v>
      </c>
      <c r="BM5" s="92">
        <v>142</v>
      </c>
      <c r="BN5" s="93">
        <v>144</v>
      </c>
      <c r="BO5" s="91">
        <v>21728</v>
      </c>
      <c r="BP5" s="92">
        <v>13196</v>
      </c>
      <c r="BQ5" s="93">
        <v>20313</v>
      </c>
      <c r="BR5" s="91">
        <f t="shared" ref="BR5:BR68" si="46">H5*1000/BQ5</f>
        <v>259.00324915079011</v>
      </c>
      <c r="BS5" s="92">
        <f t="shared" si="31"/>
        <v>101.12171380469292</v>
      </c>
      <c r="BT5" s="93">
        <f>BR5-G5*1000/BP5</f>
        <v>1.1472321759492274</v>
      </c>
      <c r="BU5" s="91">
        <f t="shared" ref="BU5:BU68" si="47">H5*1000/AY5</f>
        <v>1125.1353721129169</v>
      </c>
      <c r="BV5" s="92">
        <f t="shared" si="32"/>
        <v>498.11106211474475</v>
      </c>
      <c r="BW5" s="93">
        <f>BU5-G5*1000/AX5</f>
        <v>46.293266849758993</v>
      </c>
      <c r="BX5" s="151">
        <f t="shared" ref="BX5:BX68" si="48">BQ5/AY5</f>
        <v>4.34409751924722</v>
      </c>
      <c r="BY5" s="195">
        <f t="shared" ref="BY5" si="49">BX5-BO5/AW5</f>
        <v>0.37261150206571747</v>
      </c>
      <c r="BZ5" s="196">
        <f t="shared" ref="BZ5" si="50">BX5-BP5/AX5</f>
        <v>0.16020405063593302</v>
      </c>
      <c r="CA5" s="100">
        <f>(BQ5/BN5)/273</f>
        <v>0.51671245421245426</v>
      </c>
      <c r="CB5" s="101">
        <f>CA5-(BO5/BL5)/273</f>
        <v>-6.0024818176992012E-2</v>
      </c>
      <c r="CC5" s="192">
        <f>CA5-(BP5/BM5)/181</f>
        <v>3.2893742964944517E-3</v>
      </c>
      <c r="CD5" s="206"/>
    </row>
    <row r="6" spans="1:82" s="197" customFormat="1" ht="15" customHeight="1" x14ac:dyDescent="0.2">
      <c r="A6" s="138" t="s">
        <v>91</v>
      </c>
      <c r="B6" s="172" t="s">
        <v>94</v>
      </c>
      <c r="C6" s="92">
        <v>10713.332</v>
      </c>
      <c r="D6" s="92">
        <v>7680.1229999999996</v>
      </c>
      <c r="E6" s="92">
        <v>11617.867</v>
      </c>
      <c r="F6" s="91">
        <v>10833.591</v>
      </c>
      <c r="G6" s="92">
        <v>7904.6220000000003</v>
      </c>
      <c r="H6" s="93">
        <v>12382.651</v>
      </c>
      <c r="I6" s="147">
        <f t="shared" si="33"/>
        <v>0.93823745819857152</v>
      </c>
      <c r="J6" s="193">
        <f t="shared" ref="J6:J69" si="51">I6-IF(F6=0,"0",(C6/F6))</f>
        <v>-5.0661975054908326E-2</v>
      </c>
      <c r="K6" s="194">
        <f t="shared" ref="K6:K69" si="52">I6-IF(G6=0,"0",(D6/G6))</f>
        <v>-3.33615632347114E-2</v>
      </c>
      <c r="L6" s="91">
        <v>6641.4539999999997</v>
      </c>
      <c r="M6" s="92">
        <v>5119.7290000000003</v>
      </c>
      <c r="N6" s="92">
        <v>8951.7950000000001</v>
      </c>
      <c r="O6" s="97">
        <f t="shared" si="34"/>
        <v>0.72293041288170035</v>
      </c>
      <c r="P6" s="98">
        <f t="shared" ref="P6:P69" si="53">O6-IF(F6=0,"0",(L6/F6))</f>
        <v>0.10988770155911121</v>
      </c>
      <c r="Q6" s="99">
        <f t="shared" ref="Q6:Q69" si="54">O6-IF(G6=0,"0",(M6/G6))</f>
        <v>7.5242389343066818E-2</v>
      </c>
      <c r="R6" s="91">
        <v>3370.848</v>
      </c>
      <c r="S6" s="92">
        <v>1593.0889999999999</v>
      </c>
      <c r="T6" s="93">
        <v>1640.1020000000001</v>
      </c>
      <c r="U6" s="100">
        <f t="shared" si="35"/>
        <v>0.13245160507229026</v>
      </c>
      <c r="V6" s="101">
        <f t="shared" ref="V6:V69" si="55">U6-R6/F6</f>
        <v>-0.1786961943969716</v>
      </c>
      <c r="W6" s="102">
        <f t="shared" ref="W6:W69" si="56">U6-S6/G6</f>
        <v>-6.90873173455053E-2</v>
      </c>
      <c r="X6" s="91">
        <v>821.28899999999999</v>
      </c>
      <c r="Y6" s="92">
        <v>1191.8040000000001</v>
      </c>
      <c r="Z6" s="93">
        <v>1790.7539999999999</v>
      </c>
      <c r="AA6" s="100">
        <f t="shared" si="37"/>
        <v>0.14461798204600937</v>
      </c>
      <c r="AB6" s="101">
        <f t="shared" ref="AB6:AB69" si="57">AA6-X6/F6</f>
        <v>6.8808492837860391E-2</v>
      </c>
      <c r="AC6" s="102">
        <f t="shared" ref="AC6:AC69" si="58">AA6-Y6/G6</f>
        <v>-6.1550719975616008E-3</v>
      </c>
      <c r="AD6" s="91">
        <v>2205.2600000000002</v>
      </c>
      <c r="AE6" s="92">
        <v>2357.491</v>
      </c>
      <c r="AF6" s="92">
        <v>2757.5459999999998</v>
      </c>
      <c r="AG6" s="92">
        <f t="shared" ref="AG6:AG69" si="59">AF6-AD6</f>
        <v>552.2859999999996</v>
      </c>
      <c r="AH6" s="93">
        <f t="shared" ref="AH6:AH69" si="60">AF6-AE6</f>
        <v>400.05499999999984</v>
      </c>
      <c r="AI6" s="91">
        <v>0</v>
      </c>
      <c r="AJ6" s="92">
        <v>0</v>
      </c>
      <c r="AK6" s="92">
        <v>0</v>
      </c>
      <c r="AL6" s="92">
        <f t="shared" ref="AL6:AL69" si="61">AK6-AI6</f>
        <v>0</v>
      </c>
      <c r="AM6" s="93">
        <f t="shared" ref="AM6:AM69" si="62">AK6-AJ6</f>
        <v>0</v>
      </c>
      <c r="AN6" s="100">
        <f t="shared" si="39"/>
        <v>0.23735389637357698</v>
      </c>
      <c r="AO6" s="101">
        <f t="shared" ref="AO6:AO69" si="63">AN6-IF(C6=0,"0",(AD6/C6))</f>
        <v>3.15113069718857E-2</v>
      </c>
      <c r="AP6" s="102">
        <f t="shared" ref="AP6:AP69" si="64">AN6-IF(D6=0,"0",(AE6/D6))</f>
        <v>-6.9606161427580665E-2</v>
      </c>
      <c r="AQ6" s="100">
        <f t="shared" si="42"/>
        <v>0</v>
      </c>
      <c r="AR6" s="101">
        <f t="shared" ref="AR6:AR69" si="65">AQ6-IF(C6=0,"0",(AI6/C6))</f>
        <v>0</v>
      </c>
      <c r="AS6" s="102">
        <f t="shared" ref="AS6:AS69" si="66">AQ6-IF(D6=0,"0",(AJ6/D6))</f>
        <v>0</v>
      </c>
      <c r="AT6" s="100">
        <f t="shared" si="44"/>
        <v>0</v>
      </c>
      <c r="AU6" s="101">
        <f t="shared" ref="AU6:AU69" si="67">AT6-AI6/F6</f>
        <v>0</v>
      </c>
      <c r="AV6" s="102">
        <f t="shared" ref="AV6:AV69" si="68">AT6-AJ6/G6</f>
        <v>0</v>
      </c>
      <c r="AW6" s="91">
        <v>10838</v>
      </c>
      <c r="AX6" s="92">
        <v>6489</v>
      </c>
      <c r="AY6" s="93">
        <v>9214</v>
      </c>
      <c r="AZ6" s="91">
        <v>92</v>
      </c>
      <c r="BA6" s="92">
        <v>93</v>
      </c>
      <c r="BB6" s="93">
        <v>94</v>
      </c>
      <c r="BC6" s="91">
        <v>192</v>
      </c>
      <c r="BD6" s="92">
        <v>198</v>
      </c>
      <c r="BE6" s="93">
        <v>196</v>
      </c>
      <c r="BF6" s="91">
        <f t="shared" ref="BF6:BF69" si="69">AY6/BB6/9</f>
        <v>10.891252955082741</v>
      </c>
      <c r="BG6" s="92">
        <f t="shared" ref="BG6:BG69" si="70">BF6-AW6/AZ6/9</f>
        <v>-2.1981190255935861</v>
      </c>
      <c r="BH6" s="93">
        <f t="shared" ref="BH6:BH69" si="71">BF6-AX6/BA6/6</f>
        <v>-0.7377793029817763</v>
      </c>
      <c r="BI6" s="91">
        <f t="shared" ref="BI6:BI69" si="72">AY6/BE6/9</f>
        <v>5.2233560090702946</v>
      </c>
      <c r="BJ6" s="92">
        <f t="shared" ref="BJ6:BJ69" si="73">BI6-AW6/BC6/9</f>
        <v>-1.0486347316704459</v>
      </c>
      <c r="BK6" s="93">
        <f t="shared" ref="BK6:BK69" si="74">BI6-AX6/BD6/6</f>
        <v>-0.23876520305091731</v>
      </c>
      <c r="BL6" s="91">
        <v>297</v>
      </c>
      <c r="BM6" s="92">
        <v>297</v>
      </c>
      <c r="BN6" s="93">
        <v>297</v>
      </c>
      <c r="BO6" s="91">
        <v>46193</v>
      </c>
      <c r="BP6" s="92">
        <v>27480</v>
      </c>
      <c r="BQ6" s="93">
        <v>40122</v>
      </c>
      <c r="BR6" s="91">
        <f>H6*1000/BQ6</f>
        <v>308.62496884502269</v>
      </c>
      <c r="BS6" s="92">
        <f t="shared" ref="BS6:BS69" si="75">BR6-F6*1000/BO6</f>
        <v>74.096122483019798</v>
      </c>
      <c r="BT6" s="93">
        <f t="shared" ref="BT6:BT69" si="76">BR6-G6*1000/BP6</f>
        <v>20.974968845022715</v>
      </c>
      <c r="BU6" s="91">
        <f>H6*1000/AY6</f>
        <v>1343.8952680703278</v>
      </c>
      <c r="BV6" s="92">
        <f t="shared" ref="BV6:BV69" si="77">BU6-F6*1000/AW6</f>
        <v>344.30207744475115</v>
      </c>
      <c r="BW6" s="93">
        <f t="shared" ref="BW6:BW69" si="78">BU6-G6*1000/AX6</f>
        <v>125.73807898109999</v>
      </c>
      <c r="BX6" s="151">
        <f t="shared" si="48"/>
        <v>4.3544606034295636</v>
      </c>
      <c r="BY6" s="195">
        <f t="shared" ref="BY6:BY69" si="79">BX6-BO6/AW6</f>
        <v>9.2327368515372932E-2</v>
      </c>
      <c r="BZ6" s="196">
        <f t="shared" ref="BZ6:BZ69" si="80">BX6-BP6/AX6</f>
        <v>0.11960161128901792</v>
      </c>
      <c r="CA6" s="100">
        <f t="shared" ref="CA6:CA69" si="81">(BQ6/BN6)/273</f>
        <v>0.49483849483849485</v>
      </c>
      <c r="CB6" s="101">
        <f t="shared" ref="CB6:CB69" si="82">CA6-(BO6/BL6)/273</f>
        <v>-7.487574154240817E-2</v>
      </c>
      <c r="CC6" s="192">
        <f t="shared" ref="CC6:CC69" si="83">CA6-(BP6/BM6)/181</f>
        <v>-1.6350745632513597E-2</v>
      </c>
      <c r="CD6" s="206"/>
    </row>
    <row r="7" spans="1:82" s="139" customFormat="1" ht="15" customHeight="1" x14ac:dyDescent="0.2">
      <c r="A7" s="138" t="s">
        <v>95</v>
      </c>
      <c r="B7" s="172" t="s">
        <v>96</v>
      </c>
      <c r="C7" s="92">
        <v>2086.2910000000002</v>
      </c>
      <c r="D7" s="92">
        <v>1453.6759999999999</v>
      </c>
      <c r="E7" s="92">
        <v>2213.6880000000001</v>
      </c>
      <c r="F7" s="91">
        <v>1953.2339999999999</v>
      </c>
      <c r="G7" s="92">
        <v>1436.88</v>
      </c>
      <c r="H7" s="93">
        <v>2146.386</v>
      </c>
      <c r="I7" s="147">
        <f t="shared" si="33"/>
        <v>1.0313559630001314</v>
      </c>
      <c r="J7" s="193">
        <f t="shared" si="51"/>
        <v>-3.6765419281766354E-2</v>
      </c>
      <c r="K7" s="194">
        <f t="shared" si="52"/>
        <v>1.9666747477610436E-2</v>
      </c>
      <c r="L7" s="91">
        <v>1365.1379999999999</v>
      </c>
      <c r="M7" s="92">
        <v>974.36599999999999</v>
      </c>
      <c r="N7" s="92">
        <v>1593.788</v>
      </c>
      <c r="O7" s="97">
        <f t="shared" si="34"/>
        <v>0.74254491037492787</v>
      </c>
      <c r="P7" s="98">
        <f t="shared" si="53"/>
        <v>4.3633259236354638E-2</v>
      </c>
      <c r="Q7" s="99">
        <f t="shared" si="54"/>
        <v>6.4432611505154558E-2</v>
      </c>
      <c r="R7" s="91">
        <v>319.19</v>
      </c>
      <c r="S7" s="92">
        <v>379.75000000000011</v>
      </c>
      <c r="T7" s="93">
        <v>421.23500000000001</v>
      </c>
      <c r="U7" s="100">
        <f t="shared" si="35"/>
        <v>0.19625314365636004</v>
      </c>
      <c r="V7" s="101">
        <f t="shared" si="55"/>
        <v>3.2836983585421281E-2</v>
      </c>
      <c r="W7" s="102">
        <f t="shared" si="56"/>
        <v>-6.8034757908140897E-2</v>
      </c>
      <c r="X7" s="91">
        <v>268.90600000000001</v>
      </c>
      <c r="Y7" s="92">
        <v>82.763999999999996</v>
      </c>
      <c r="Z7" s="93">
        <v>131.363</v>
      </c>
      <c r="AA7" s="100">
        <f t="shared" si="37"/>
        <v>6.1201945968712056E-2</v>
      </c>
      <c r="AB7" s="101">
        <f t="shared" si="57"/>
        <v>-7.6470242821775919E-2</v>
      </c>
      <c r="AC7" s="102">
        <f t="shared" si="58"/>
        <v>3.6021464029863254E-3</v>
      </c>
      <c r="AD7" s="91">
        <v>327.673</v>
      </c>
      <c r="AE7" s="92">
        <v>532.07600000000002</v>
      </c>
      <c r="AF7" s="92">
        <v>512.71</v>
      </c>
      <c r="AG7" s="92">
        <f t="shared" si="59"/>
        <v>185.03700000000003</v>
      </c>
      <c r="AH7" s="93">
        <f t="shared" si="60"/>
        <v>-19.365999999999985</v>
      </c>
      <c r="AI7" s="91">
        <v>0</v>
      </c>
      <c r="AJ7" s="92">
        <v>0</v>
      </c>
      <c r="AK7" s="92">
        <v>0</v>
      </c>
      <c r="AL7" s="92">
        <f t="shared" si="61"/>
        <v>0</v>
      </c>
      <c r="AM7" s="93">
        <f t="shared" si="62"/>
        <v>0</v>
      </c>
      <c r="AN7" s="100">
        <f t="shared" si="39"/>
        <v>0.23160897109258397</v>
      </c>
      <c r="AO7" s="101">
        <f t="shared" si="63"/>
        <v>7.4548906125616293E-2</v>
      </c>
      <c r="AP7" s="102">
        <f t="shared" si="64"/>
        <v>-0.13441206798352381</v>
      </c>
      <c r="AQ7" s="100">
        <f t="shared" si="42"/>
        <v>0</v>
      </c>
      <c r="AR7" s="101">
        <f t="shared" si="65"/>
        <v>0</v>
      </c>
      <c r="AS7" s="102">
        <f t="shared" si="66"/>
        <v>0</v>
      </c>
      <c r="AT7" s="100">
        <f t="shared" si="44"/>
        <v>0</v>
      </c>
      <c r="AU7" s="101">
        <f t="shared" si="67"/>
        <v>0</v>
      </c>
      <c r="AV7" s="102">
        <f t="shared" si="68"/>
        <v>0</v>
      </c>
      <c r="AW7" s="91">
        <v>2078</v>
      </c>
      <c r="AX7" s="92">
        <v>1154</v>
      </c>
      <c r="AY7" s="93">
        <v>1760</v>
      </c>
      <c r="AZ7" s="91">
        <v>12</v>
      </c>
      <c r="BA7" s="92">
        <v>14</v>
      </c>
      <c r="BB7" s="93">
        <v>14</v>
      </c>
      <c r="BC7" s="91">
        <v>35</v>
      </c>
      <c r="BD7" s="92">
        <v>30</v>
      </c>
      <c r="BE7" s="93">
        <v>29</v>
      </c>
      <c r="BF7" s="91">
        <f t="shared" si="69"/>
        <v>13.968253968253968</v>
      </c>
      <c r="BG7" s="92">
        <f t="shared" si="70"/>
        <v>-5.2724867724867721</v>
      </c>
      <c r="BH7" s="93">
        <f t="shared" si="71"/>
        <v>0.23015873015872934</v>
      </c>
      <c r="BI7" s="91">
        <f t="shared" si="72"/>
        <v>6.7432950191570882</v>
      </c>
      <c r="BJ7" s="92">
        <f t="shared" si="73"/>
        <v>0.14646962233169081</v>
      </c>
      <c r="BK7" s="93">
        <f t="shared" si="74"/>
        <v>0.33218390804597675</v>
      </c>
      <c r="BL7" s="91">
        <v>62</v>
      </c>
      <c r="BM7" s="92">
        <v>60</v>
      </c>
      <c r="BN7" s="93">
        <v>60</v>
      </c>
      <c r="BO7" s="91">
        <v>9447</v>
      </c>
      <c r="BP7" s="92">
        <v>5232</v>
      </c>
      <c r="BQ7" s="93">
        <v>7867</v>
      </c>
      <c r="BR7" s="91">
        <f t="shared" si="46"/>
        <v>272.83411719842377</v>
      </c>
      <c r="BS7" s="92">
        <f t="shared" si="75"/>
        <v>66.077051463269754</v>
      </c>
      <c r="BT7" s="93">
        <f t="shared" si="76"/>
        <v>-1.7989103245120077</v>
      </c>
      <c r="BU7" s="91">
        <f t="shared" si="47"/>
        <v>1219.5374999999999</v>
      </c>
      <c r="BV7" s="92">
        <f t="shared" si="77"/>
        <v>279.57888594802682</v>
      </c>
      <c r="BW7" s="93">
        <f t="shared" si="78"/>
        <v>-25.592482668977482</v>
      </c>
      <c r="BX7" s="151">
        <f t="shared" si="48"/>
        <v>4.4698863636363635</v>
      </c>
      <c r="BY7" s="195">
        <f t="shared" si="79"/>
        <v>-7.6311903928602653E-2</v>
      </c>
      <c r="BZ7" s="196">
        <f t="shared" si="80"/>
        <v>-6.390913029777856E-2</v>
      </c>
      <c r="CA7" s="100">
        <f t="shared" si="81"/>
        <v>0.4802808302808303</v>
      </c>
      <c r="CB7" s="101">
        <f t="shared" si="82"/>
        <v>-7.7854582693292318E-2</v>
      </c>
      <c r="CC7" s="192">
        <f t="shared" si="83"/>
        <v>-1.4871255202746902E-3</v>
      </c>
      <c r="CD7" s="206"/>
    </row>
    <row r="8" spans="1:82" s="139" customFormat="1" ht="15" customHeight="1" x14ac:dyDescent="0.2">
      <c r="A8" s="138" t="s">
        <v>95</v>
      </c>
      <c r="B8" s="172" t="s">
        <v>97</v>
      </c>
      <c r="C8" s="92">
        <v>1575.9680000000001</v>
      </c>
      <c r="D8" s="92">
        <v>1258.1420000000001</v>
      </c>
      <c r="E8" s="92">
        <v>1826.59</v>
      </c>
      <c r="F8" s="91">
        <v>1425.0440000000001</v>
      </c>
      <c r="G8" s="92">
        <v>1157</v>
      </c>
      <c r="H8" s="93">
        <v>1784.894</v>
      </c>
      <c r="I8" s="147">
        <f t="shared" si="33"/>
        <v>1.0233604908750884</v>
      </c>
      <c r="J8" s="193">
        <f t="shared" si="51"/>
        <v>-8.2547817920990862E-2</v>
      </c>
      <c r="K8" s="194">
        <f t="shared" si="52"/>
        <v>-6.4056968070460574E-2</v>
      </c>
      <c r="L8" s="91">
        <v>1009.16</v>
      </c>
      <c r="M8" s="92">
        <v>854.35500000000002</v>
      </c>
      <c r="N8" s="92">
        <v>1329.819</v>
      </c>
      <c r="O8" s="97">
        <f t="shared" si="34"/>
        <v>0.7450408819795461</v>
      </c>
      <c r="P8" s="98">
        <f t="shared" si="53"/>
        <v>3.6880291850399316E-2</v>
      </c>
      <c r="Q8" s="99">
        <f t="shared" si="54"/>
        <v>6.6182372085866747E-3</v>
      </c>
      <c r="R8" s="91">
        <v>272.28399999999999</v>
      </c>
      <c r="S8" s="92">
        <v>208.43399999999997</v>
      </c>
      <c r="T8" s="93">
        <v>309.678</v>
      </c>
      <c r="U8" s="100">
        <f t="shared" si="35"/>
        <v>0.17349937867458795</v>
      </c>
      <c r="V8" s="101">
        <f t="shared" si="55"/>
        <v>-1.7571212829955052E-2</v>
      </c>
      <c r="W8" s="102">
        <f t="shared" si="56"/>
        <v>-6.6510102623178191E-3</v>
      </c>
      <c r="X8" s="91">
        <v>143.602</v>
      </c>
      <c r="Y8" s="92">
        <v>94.210999999999999</v>
      </c>
      <c r="Z8" s="93">
        <v>145.39699999999999</v>
      </c>
      <c r="AA8" s="100">
        <f t="shared" si="37"/>
        <v>8.1459739345865909E-2</v>
      </c>
      <c r="AB8" s="101">
        <f t="shared" si="57"/>
        <v>-1.9310482485881034E-2</v>
      </c>
      <c r="AC8" s="102">
        <f t="shared" si="58"/>
        <v>3.2773053731074975E-5</v>
      </c>
      <c r="AD8" s="91">
        <v>145.2252</v>
      </c>
      <c r="AE8" s="92">
        <v>194.70459</v>
      </c>
      <c r="AF8" s="92">
        <v>262.60899999999998</v>
      </c>
      <c r="AG8" s="92">
        <f t="shared" si="59"/>
        <v>117.38379999999998</v>
      </c>
      <c r="AH8" s="93">
        <f t="shared" si="60"/>
        <v>67.904409999999984</v>
      </c>
      <c r="AI8" s="91">
        <v>0</v>
      </c>
      <c r="AJ8" s="92">
        <v>0</v>
      </c>
      <c r="AK8" s="92">
        <v>0</v>
      </c>
      <c r="AL8" s="92">
        <f t="shared" si="61"/>
        <v>0</v>
      </c>
      <c r="AM8" s="93">
        <f t="shared" si="62"/>
        <v>0</v>
      </c>
      <c r="AN8" s="100">
        <f t="shared" si="39"/>
        <v>0.1437700852408039</v>
      </c>
      <c r="AO8" s="101">
        <f t="shared" si="63"/>
        <v>5.1620244634903278E-2</v>
      </c>
      <c r="AP8" s="102">
        <f t="shared" si="64"/>
        <v>-1.0985570321127902E-2</v>
      </c>
      <c r="AQ8" s="100">
        <f t="shared" si="42"/>
        <v>0</v>
      </c>
      <c r="AR8" s="101">
        <f t="shared" si="65"/>
        <v>0</v>
      </c>
      <c r="AS8" s="102">
        <f t="shared" si="66"/>
        <v>0</v>
      </c>
      <c r="AT8" s="100">
        <f t="shared" si="44"/>
        <v>0</v>
      </c>
      <c r="AU8" s="101">
        <f t="shared" si="67"/>
        <v>0</v>
      </c>
      <c r="AV8" s="102">
        <f t="shared" si="68"/>
        <v>0</v>
      </c>
      <c r="AW8" s="91">
        <v>2013</v>
      </c>
      <c r="AX8" s="92">
        <v>1170</v>
      </c>
      <c r="AY8" s="93">
        <v>1815</v>
      </c>
      <c r="AZ8" s="91">
        <v>17</v>
      </c>
      <c r="BA8" s="92">
        <v>17</v>
      </c>
      <c r="BB8" s="93">
        <v>17</v>
      </c>
      <c r="BC8" s="91">
        <v>29</v>
      </c>
      <c r="BD8" s="92">
        <v>30</v>
      </c>
      <c r="BE8" s="93">
        <v>31</v>
      </c>
      <c r="BF8" s="91">
        <f t="shared" si="69"/>
        <v>11.862745098039216</v>
      </c>
      <c r="BG8" s="92">
        <f t="shared" si="70"/>
        <v>-1.2941176470588225</v>
      </c>
      <c r="BH8" s="93">
        <f t="shared" si="71"/>
        <v>0.39215686274509842</v>
      </c>
      <c r="BI8" s="91">
        <f t="shared" si="72"/>
        <v>6.5053763440860211</v>
      </c>
      <c r="BJ8" s="92">
        <f t="shared" si="73"/>
        <v>-1.2072673340748983</v>
      </c>
      <c r="BK8" s="93">
        <f t="shared" si="74"/>
        <v>5.3763440860210565E-3</v>
      </c>
      <c r="BL8" s="91">
        <v>58</v>
      </c>
      <c r="BM8" s="92">
        <v>62</v>
      </c>
      <c r="BN8" s="93">
        <v>62</v>
      </c>
      <c r="BO8" s="91">
        <v>9322</v>
      </c>
      <c r="BP8" s="92">
        <v>5662</v>
      </c>
      <c r="BQ8" s="93">
        <v>8602</v>
      </c>
      <c r="BR8" s="91">
        <f t="shared" si="46"/>
        <v>207.49755870727736</v>
      </c>
      <c r="BS8" s="92">
        <f t="shared" si="75"/>
        <v>54.628646456687363</v>
      </c>
      <c r="BT8" s="93">
        <f t="shared" si="76"/>
        <v>3.1528042035684223</v>
      </c>
      <c r="BU8" s="91">
        <f t="shared" si="47"/>
        <v>983.41267217630855</v>
      </c>
      <c r="BV8" s="92">
        <f t="shared" si="77"/>
        <v>275.49215553448039</v>
      </c>
      <c r="BW8" s="93">
        <f t="shared" si="78"/>
        <v>-5.4762167125803671</v>
      </c>
      <c r="BX8" s="151">
        <f t="shared" si="48"/>
        <v>4.7393939393939393</v>
      </c>
      <c r="BY8" s="195">
        <f t="shared" si="79"/>
        <v>0.10849478390461975</v>
      </c>
      <c r="BZ8" s="196">
        <f t="shared" si="80"/>
        <v>-9.9922299922299729E-2</v>
      </c>
      <c r="CA8" s="100">
        <f t="shared" si="81"/>
        <v>0.50821221788963722</v>
      </c>
      <c r="CB8" s="101">
        <f t="shared" si="82"/>
        <v>-8.052088808484803E-2</v>
      </c>
      <c r="CC8" s="192">
        <f t="shared" si="83"/>
        <v>3.6675734412322525E-3</v>
      </c>
      <c r="CD8" s="206"/>
    </row>
    <row r="9" spans="1:82" s="139" customFormat="1" ht="15" customHeight="1" x14ac:dyDescent="0.2">
      <c r="A9" s="138" t="s">
        <v>95</v>
      </c>
      <c r="B9" s="172" t="s">
        <v>98</v>
      </c>
      <c r="C9" s="92">
        <v>1008.095</v>
      </c>
      <c r="D9" s="92">
        <v>715.48599999999999</v>
      </c>
      <c r="E9" s="92">
        <v>1185.5550000000001</v>
      </c>
      <c r="F9" s="91">
        <v>1171.579</v>
      </c>
      <c r="G9" s="92">
        <v>693.97900000000004</v>
      </c>
      <c r="H9" s="93">
        <v>1182.261</v>
      </c>
      <c r="I9" s="147">
        <f>IF(H9=0,"0",(E9/H9))</f>
        <v>1.0027861868064667</v>
      </c>
      <c r="J9" s="193">
        <f t="shared" si="51"/>
        <v>0.14232777981897371</v>
      </c>
      <c r="K9" s="194">
        <f t="shared" si="52"/>
        <v>-2.8204664501713994E-2</v>
      </c>
      <c r="L9" s="91">
        <v>752.13</v>
      </c>
      <c r="M9" s="92">
        <v>460.51</v>
      </c>
      <c r="N9" s="92">
        <v>807.98400000000004</v>
      </c>
      <c r="O9" s="97">
        <f t="shared" si="34"/>
        <v>0.68342269600367433</v>
      </c>
      <c r="P9" s="98">
        <f t="shared" si="53"/>
        <v>4.1442940477158352E-2</v>
      </c>
      <c r="Q9" s="99">
        <f t="shared" si="54"/>
        <v>1.9843538709289454E-2</v>
      </c>
      <c r="R9" s="91">
        <v>372.17899999999997</v>
      </c>
      <c r="S9" s="92">
        <v>188.52100000000004</v>
      </c>
      <c r="T9" s="93">
        <v>313.24</v>
      </c>
      <c r="U9" s="100">
        <f t="shared" si="35"/>
        <v>0.26494995605877214</v>
      </c>
      <c r="V9" s="101">
        <f t="shared" si="55"/>
        <v>-5.2723030568676776E-2</v>
      </c>
      <c r="W9" s="102">
        <f t="shared" si="56"/>
        <v>-6.7023561869875015E-3</v>
      </c>
      <c r="X9" s="91">
        <v>47.267000000000003</v>
      </c>
      <c r="Y9" s="92">
        <v>44.948</v>
      </c>
      <c r="Z9" s="93">
        <v>61.036999999999999</v>
      </c>
      <c r="AA9" s="100">
        <f t="shared" si="37"/>
        <v>5.1627347937553553E-2</v>
      </c>
      <c r="AB9" s="101">
        <f t="shared" si="57"/>
        <v>1.1282650738303646E-2</v>
      </c>
      <c r="AC9" s="102">
        <f t="shared" si="58"/>
        <v>-1.3141182522301856E-2</v>
      </c>
      <c r="AD9" s="91">
        <v>1221.221</v>
      </c>
      <c r="AE9" s="92">
        <v>1735.2417700000001</v>
      </c>
      <c r="AF9" s="92">
        <v>1644.3440000000001</v>
      </c>
      <c r="AG9" s="92">
        <f t="shared" si="59"/>
        <v>423.12300000000005</v>
      </c>
      <c r="AH9" s="93">
        <f t="shared" si="60"/>
        <v>-90.897770000000037</v>
      </c>
      <c r="AI9" s="91">
        <v>143.59800000000001</v>
      </c>
      <c r="AJ9" s="92">
        <v>203.80014</v>
      </c>
      <c r="AK9" s="92">
        <v>135.012</v>
      </c>
      <c r="AL9" s="92">
        <f t="shared" si="61"/>
        <v>-8.5860000000000127</v>
      </c>
      <c r="AM9" s="93">
        <f t="shared" si="62"/>
        <v>-68.788139999999999</v>
      </c>
      <c r="AN9" s="100">
        <f t="shared" si="39"/>
        <v>1.3869824681267422</v>
      </c>
      <c r="AO9" s="101">
        <f t="shared" si="63"/>
        <v>0.17556786930421064</v>
      </c>
      <c r="AP9" s="102">
        <f t="shared" si="64"/>
        <v>-1.0382805978172456</v>
      </c>
      <c r="AQ9" s="100">
        <f t="shared" si="42"/>
        <v>0.11388084061895061</v>
      </c>
      <c r="AR9" s="101">
        <f t="shared" si="65"/>
        <v>-2.8564067847017385E-2</v>
      </c>
      <c r="AS9" s="102">
        <f t="shared" si="66"/>
        <v>-0.17096070764334942</v>
      </c>
      <c r="AT9" s="100">
        <f t="shared" si="44"/>
        <v>0.11419813391459246</v>
      </c>
      <c r="AU9" s="101">
        <f t="shared" si="67"/>
        <v>-8.3697851075136137E-3</v>
      </c>
      <c r="AV9" s="102">
        <f t="shared" si="68"/>
        <v>-0.17947089641629652</v>
      </c>
      <c r="AW9" s="91">
        <v>1473</v>
      </c>
      <c r="AX9" s="92">
        <v>955</v>
      </c>
      <c r="AY9" s="93">
        <v>1408</v>
      </c>
      <c r="AZ9" s="91">
        <v>23</v>
      </c>
      <c r="BA9" s="92">
        <v>16</v>
      </c>
      <c r="BB9" s="93">
        <v>16</v>
      </c>
      <c r="BC9" s="91">
        <v>30</v>
      </c>
      <c r="BD9" s="92">
        <v>24</v>
      </c>
      <c r="BE9" s="93">
        <v>24</v>
      </c>
      <c r="BF9" s="91">
        <f t="shared" si="69"/>
        <v>9.7777777777777786</v>
      </c>
      <c r="BG9" s="92">
        <f t="shared" si="70"/>
        <v>2.6618357487922717</v>
      </c>
      <c r="BH9" s="93">
        <f t="shared" si="71"/>
        <v>-0.17013888888888751</v>
      </c>
      <c r="BI9" s="91">
        <f t="shared" si="72"/>
        <v>6.5185185185185182</v>
      </c>
      <c r="BJ9" s="92">
        <f t="shared" si="73"/>
        <v>1.0629629629629624</v>
      </c>
      <c r="BK9" s="93">
        <f t="shared" si="74"/>
        <v>-0.1134259259259256</v>
      </c>
      <c r="BL9" s="91">
        <v>62</v>
      </c>
      <c r="BM9" s="92">
        <v>62</v>
      </c>
      <c r="BN9" s="93">
        <v>62</v>
      </c>
      <c r="BO9" s="91">
        <v>5969</v>
      </c>
      <c r="BP9" s="92">
        <v>3807</v>
      </c>
      <c r="BQ9" s="93">
        <v>5943</v>
      </c>
      <c r="BR9" s="91">
        <f t="shared" si="46"/>
        <v>198.93336698637052</v>
      </c>
      <c r="BS9" s="92">
        <f t="shared" si="75"/>
        <v>2.6561011126898393</v>
      </c>
      <c r="BT9" s="93">
        <f t="shared" si="76"/>
        <v>16.643112192569617</v>
      </c>
      <c r="BU9" s="91">
        <f t="shared" si="47"/>
        <v>839.67400568181813</v>
      </c>
      <c r="BV9" s="92">
        <f t="shared" si="77"/>
        <v>44.304691357310276</v>
      </c>
      <c r="BW9" s="93">
        <f t="shared" si="78"/>
        <v>112.99442452998562</v>
      </c>
      <c r="BX9" s="151">
        <f t="shared" si="48"/>
        <v>4.2208806818181817</v>
      </c>
      <c r="BY9" s="195">
        <f t="shared" si="79"/>
        <v>0.16860641162130463</v>
      </c>
      <c r="BZ9" s="196">
        <f t="shared" si="80"/>
        <v>0.23449324726320775</v>
      </c>
      <c r="CA9" s="100">
        <f t="shared" si="81"/>
        <v>0.35111662531017374</v>
      </c>
      <c r="CB9" s="101">
        <f t="shared" si="82"/>
        <v>-1.5360983102918335E-3</v>
      </c>
      <c r="CC9" s="192">
        <f t="shared" si="83"/>
        <v>1.1872283838065378E-2</v>
      </c>
      <c r="CD9" s="206"/>
    </row>
    <row r="10" spans="1:82" s="139" customFormat="1" ht="15" customHeight="1" x14ac:dyDescent="0.2">
      <c r="A10" s="138" t="s">
        <v>95</v>
      </c>
      <c r="B10" s="172" t="s">
        <v>99</v>
      </c>
      <c r="C10" s="92">
        <v>534.36199999999997</v>
      </c>
      <c r="D10" s="92">
        <v>374.16800000000001</v>
      </c>
      <c r="E10" s="92">
        <v>524.48400000000004</v>
      </c>
      <c r="F10" s="91">
        <v>464.21300000000002</v>
      </c>
      <c r="G10" s="92">
        <v>408.31400000000002</v>
      </c>
      <c r="H10" s="93">
        <v>588.78300000000002</v>
      </c>
      <c r="I10" s="147">
        <f t="shared" si="33"/>
        <v>0.89079338228175753</v>
      </c>
      <c r="J10" s="193">
        <f t="shared" si="51"/>
        <v>-0.26032043831352936</v>
      </c>
      <c r="K10" s="194">
        <f t="shared" si="52"/>
        <v>-2.5579801101618949E-2</v>
      </c>
      <c r="L10" s="91">
        <v>366.03</v>
      </c>
      <c r="M10" s="92">
        <v>322.04399999999998</v>
      </c>
      <c r="N10" s="92">
        <v>482.45600000000002</v>
      </c>
      <c r="O10" s="97">
        <f t="shared" si="34"/>
        <v>0.81941224525843992</v>
      </c>
      <c r="P10" s="98">
        <f t="shared" si="53"/>
        <v>3.0916446993419444E-2</v>
      </c>
      <c r="Q10" s="99">
        <f t="shared" si="54"/>
        <v>3.0695718271856132E-2</v>
      </c>
      <c r="R10" s="91">
        <v>85.102000000000004</v>
      </c>
      <c r="S10" s="92">
        <v>76.535000000000039</v>
      </c>
      <c r="T10" s="93">
        <v>93.873999999999995</v>
      </c>
      <c r="U10" s="100">
        <f t="shared" si="35"/>
        <v>0.15943734788538391</v>
      </c>
      <c r="V10" s="101">
        <f t="shared" si="55"/>
        <v>-2.3887979065821685E-2</v>
      </c>
      <c r="W10" s="102">
        <f t="shared" si="56"/>
        <v>-2.8004179958383474E-2</v>
      </c>
      <c r="X10" s="91">
        <v>13.081</v>
      </c>
      <c r="Y10" s="92">
        <v>9.7349999999999994</v>
      </c>
      <c r="Z10" s="93">
        <v>12.452999999999999</v>
      </c>
      <c r="AA10" s="100">
        <f t="shared" si="37"/>
        <v>2.1150406856176213E-2</v>
      </c>
      <c r="AB10" s="101">
        <f t="shared" si="57"/>
        <v>-7.0284679275976134E-3</v>
      </c>
      <c r="AC10" s="102">
        <f t="shared" si="58"/>
        <v>-2.6915383134726335E-3</v>
      </c>
      <c r="AD10" s="91">
        <v>74.126000000000005</v>
      </c>
      <c r="AE10" s="92">
        <v>98.430999999999997</v>
      </c>
      <c r="AF10" s="92">
        <v>95.611000000000004</v>
      </c>
      <c r="AG10" s="92">
        <f t="shared" si="59"/>
        <v>21.484999999999999</v>
      </c>
      <c r="AH10" s="93">
        <f t="shared" si="60"/>
        <v>-2.8199999999999932</v>
      </c>
      <c r="AI10" s="91">
        <v>0</v>
      </c>
      <c r="AJ10" s="92">
        <v>0</v>
      </c>
      <c r="AK10" s="92">
        <v>0</v>
      </c>
      <c r="AL10" s="92">
        <f t="shared" si="61"/>
        <v>0</v>
      </c>
      <c r="AM10" s="93">
        <f t="shared" si="62"/>
        <v>0</v>
      </c>
      <c r="AN10" s="100">
        <f t="shared" si="39"/>
        <v>0.18229536077363656</v>
      </c>
      <c r="AO10" s="101">
        <f t="shared" si="63"/>
        <v>4.3576664459153092E-2</v>
      </c>
      <c r="AP10" s="102">
        <f t="shared" si="64"/>
        <v>-8.0770962375323274E-2</v>
      </c>
      <c r="AQ10" s="100">
        <f t="shared" si="42"/>
        <v>0</v>
      </c>
      <c r="AR10" s="101">
        <f t="shared" si="65"/>
        <v>0</v>
      </c>
      <c r="AS10" s="102">
        <f t="shared" si="66"/>
        <v>0</v>
      </c>
      <c r="AT10" s="100">
        <f t="shared" si="44"/>
        <v>0</v>
      </c>
      <c r="AU10" s="101">
        <f t="shared" si="67"/>
        <v>0</v>
      </c>
      <c r="AV10" s="102">
        <f t="shared" si="68"/>
        <v>0</v>
      </c>
      <c r="AW10" s="91">
        <v>613</v>
      </c>
      <c r="AX10" s="92">
        <v>381</v>
      </c>
      <c r="AY10" s="93">
        <v>493</v>
      </c>
      <c r="AZ10" s="91">
        <v>8.5</v>
      </c>
      <c r="BA10" s="92">
        <v>8</v>
      </c>
      <c r="BB10" s="93">
        <v>8</v>
      </c>
      <c r="BC10" s="91">
        <v>12</v>
      </c>
      <c r="BD10" s="92">
        <v>12</v>
      </c>
      <c r="BE10" s="93">
        <v>12</v>
      </c>
      <c r="BF10" s="91">
        <f t="shared" si="69"/>
        <v>6.8472222222222223</v>
      </c>
      <c r="BG10" s="92">
        <f t="shared" si="70"/>
        <v>-1.1658496732026142</v>
      </c>
      <c r="BH10" s="93">
        <f t="shared" si="71"/>
        <v>-1.0902777777777777</v>
      </c>
      <c r="BI10" s="91">
        <f t="shared" si="72"/>
        <v>4.5648148148148149</v>
      </c>
      <c r="BJ10" s="92">
        <f t="shared" si="73"/>
        <v>-1.1111111111111116</v>
      </c>
      <c r="BK10" s="93">
        <f t="shared" si="74"/>
        <v>-0.72685185185185208</v>
      </c>
      <c r="BL10" s="91">
        <v>25</v>
      </c>
      <c r="BM10" s="92">
        <v>25</v>
      </c>
      <c r="BN10" s="93">
        <v>25</v>
      </c>
      <c r="BO10" s="91">
        <v>3806</v>
      </c>
      <c r="BP10" s="92">
        <v>2398</v>
      </c>
      <c r="BQ10" s="93">
        <v>3168</v>
      </c>
      <c r="BR10" s="91">
        <f t="shared" si="46"/>
        <v>185.85321969696969</v>
      </c>
      <c r="BS10" s="92">
        <f t="shared" si="75"/>
        <v>63.884486118409527</v>
      </c>
      <c r="BT10" s="93">
        <f t="shared" si="76"/>
        <v>15.580492424242408</v>
      </c>
      <c r="BU10" s="91">
        <f t="shared" si="47"/>
        <v>1194.286004056795</v>
      </c>
      <c r="BV10" s="92">
        <f t="shared" si="77"/>
        <v>437.00541678110176</v>
      </c>
      <c r="BW10" s="93">
        <f t="shared" si="78"/>
        <v>122.5957153428842</v>
      </c>
      <c r="BX10" s="151">
        <f t="shared" si="48"/>
        <v>6.4259634888438137</v>
      </c>
      <c r="BY10" s="195">
        <f t="shared" si="79"/>
        <v>0.21715435344413958</v>
      </c>
      <c r="BZ10" s="196">
        <f t="shared" si="80"/>
        <v>0.13200023425063812</v>
      </c>
      <c r="CA10" s="100">
        <f t="shared" si="81"/>
        <v>0.46417582417582415</v>
      </c>
      <c r="CB10" s="101">
        <f t="shared" si="82"/>
        <v>-9.3479853479853547E-2</v>
      </c>
      <c r="CC10" s="192">
        <f t="shared" si="83"/>
        <v>-6.5768927205391292E-2</v>
      </c>
      <c r="CD10" s="206"/>
    </row>
    <row r="11" spans="1:82" s="139" customFormat="1" ht="15" customHeight="1" x14ac:dyDescent="0.2">
      <c r="A11" s="138" t="s">
        <v>100</v>
      </c>
      <c r="B11" s="172" t="s">
        <v>101</v>
      </c>
      <c r="C11" s="92">
        <v>1011.813</v>
      </c>
      <c r="D11" s="92">
        <v>710.46900000000005</v>
      </c>
      <c r="E11" s="92">
        <v>1011.715</v>
      </c>
      <c r="F11" s="91">
        <v>1044.614</v>
      </c>
      <c r="G11" s="92">
        <v>706.62300000000005</v>
      </c>
      <c r="H11" s="93">
        <v>1057.758</v>
      </c>
      <c r="I11" s="147">
        <f t="shared" si="33"/>
        <v>0.9564711399015654</v>
      </c>
      <c r="J11" s="193">
        <f t="shared" si="51"/>
        <v>-1.2128744840549821E-2</v>
      </c>
      <c r="K11" s="194">
        <f t="shared" si="52"/>
        <v>-4.8971649251915328E-2</v>
      </c>
      <c r="L11" s="91">
        <v>669.68</v>
      </c>
      <c r="M11" s="92">
        <v>446.815</v>
      </c>
      <c r="N11" s="92">
        <v>806.09</v>
      </c>
      <c r="O11" s="97">
        <f t="shared" si="34"/>
        <v>0.76207412281448117</v>
      </c>
      <c r="P11" s="98">
        <f t="shared" si="53"/>
        <v>0.12099521711342798</v>
      </c>
      <c r="Q11" s="99">
        <f t="shared" si="54"/>
        <v>0.12974967257722603</v>
      </c>
      <c r="R11" s="91">
        <v>315.45699999999999</v>
      </c>
      <c r="S11" s="92">
        <v>206.05300000000005</v>
      </c>
      <c r="T11" s="93">
        <v>177.249</v>
      </c>
      <c r="U11" s="100">
        <f t="shared" si="35"/>
        <v>0.16757046507802351</v>
      </c>
      <c r="V11" s="101">
        <f t="shared" si="55"/>
        <v>-0.13441380853883397</v>
      </c>
      <c r="W11" s="102">
        <f t="shared" si="56"/>
        <v>-0.12403198771505011</v>
      </c>
      <c r="X11" s="91">
        <v>59.475000000000001</v>
      </c>
      <c r="Y11" s="92">
        <v>53.755000000000003</v>
      </c>
      <c r="Z11" s="93">
        <v>74.418999999999997</v>
      </c>
      <c r="AA11" s="100">
        <f t="shared" si="37"/>
        <v>7.0355412107495283E-2</v>
      </c>
      <c r="AB11" s="101">
        <f t="shared" si="57"/>
        <v>1.3420506008208849E-2</v>
      </c>
      <c r="AC11" s="102">
        <f t="shared" si="58"/>
        <v>-5.7176848621759563E-3</v>
      </c>
      <c r="AD11" s="91">
        <v>489.23399999999998</v>
      </c>
      <c r="AE11" s="92">
        <v>523.01300000000003</v>
      </c>
      <c r="AF11" s="92">
        <v>532.04399999999998</v>
      </c>
      <c r="AG11" s="92">
        <f t="shared" si="59"/>
        <v>42.81</v>
      </c>
      <c r="AH11" s="93">
        <f t="shared" si="60"/>
        <v>9.0309999999999491</v>
      </c>
      <c r="AI11" s="91">
        <v>51.433</v>
      </c>
      <c r="AJ11" s="92">
        <v>48.139000000000003</v>
      </c>
      <c r="AK11" s="92">
        <v>36.087000000000003</v>
      </c>
      <c r="AL11" s="92">
        <f t="shared" si="61"/>
        <v>-15.345999999999997</v>
      </c>
      <c r="AM11" s="93">
        <f t="shared" si="62"/>
        <v>-12.052</v>
      </c>
      <c r="AN11" s="100">
        <f t="shared" si="39"/>
        <v>0.52588327740519802</v>
      </c>
      <c r="AO11" s="101">
        <f t="shared" si="63"/>
        <v>4.236112459632918E-2</v>
      </c>
      <c r="AP11" s="102">
        <f t="shared" si="64"/>
        <v>-0.21026847587327013</v>
      </c>
      <c r="AQ11" s="100">
        <f t="shared" si="42"/>
        <v>3.5669136070929065E-2</v>
      </c>
      <c r="AR11" s="101">
        <f t="shared" si="65"/>
        <v>-1.516337942353483E-2</v>
      </c>
      <c r="AS11" s="102">
        <f t="shared" si="66"/>
        <v>-3.2087514817427783E-2</v>
      </c>
      <c r="AT11" s="100">
        <f t="shared" si="44"/>
        <v>3.411649923706557E-2</v>
      </c>
      <c r="AU11" s="101">
        <f t="shared" si="67"/>
        <v>-1.5119869412023951E-2</v>
      </c>
      <c r="AV11" s="102">
        <f t="shared" si="68"/>
        <v>-3.4008936815822607E-2</v>
      </c>
      <c r="AW11" s="91">
        <v>1410</v>
      </c>
      <c r="AX11" s="92">
        <v>747</v>
      </c>
      <c r="AY11" s="93">
        <v>1071</v>
      </c>
      <c r="AZ11" s="91">
        <v>17</v>
      </c>
      <c r="BA11" s="92">
        <v>16</v>
      </c>
      <c r="BB11" s="93">
        <v>12</v>
      </c>
      <c r="BC11" s="91">
        <v>23</v>
      </c>
      <c r="BD11" s="92">
        <v>29.75</v>
      </c>
      <c r="BE11" s="93">
        <v>30</v>
      </c>
      <c r="BF11" s="91">
        <f t="shared" si="69"/>
        <v>9.9166666666666661</v>
      </c>
      <c r="BG11" s="92">
        <f t="shared" si="70"/>
        <v>0.70098039215686292</v>
      </c>
      <c r="BH11" s="93">
        <f t="shared" si="71"/>
        <v>2.1354166666666661</v>
      </c>
      <c r="BI11" s="91">
        <f t="shared" si="72"/>
        <v>3.9666666666666668</v>
      </c>
      <c r="BJ11" s="92">
        <f t="shared" si="73"/>
        <v>-2.844927536231884</v>
      </c>
      <c r="BK11" s="93">
        <f t="shared" si="74"/>
        <v>-0.21820728291316538</v>
      </c>
      <c r="BL11" s="91">
        <v>61</v>
      </c>
      <c r="BM11" s="92">
        <v>61</v>
      </c>
      <c r="BN11" s="93">
        <v>61</v>
      </c>
      <c r="BO11" s="91">
        <v>7761</v>
      </c>
      <c r="BP11" s="92">
        <v>3975</v>
      </c>
      <c r="BQ11" s="93">
        <v>5625</v>
      </c>
      <c r="BR11" s="91">
        <f t="shared" si="46"/>
        <v>188.04586666666665</v>
      </c>
      <c r="BS11" s="92">
        <f t="shared" si="75"/>
        <v>53.448005566292977</v>
      </c>
      <c r="BT11" s="93">
        <f t="shared" si="76"/>
        <v>10.279074213836452</v>
      </c>
      <c r="BU11" s="91">
        <f t="shared" si="47"/>
        <v>987.63585434173672</v>
      </c>
      <c r="BV11" s="92">
        <f t="shared" si="77"/>
        <v>246.77486143393526</v>
      </c>
      <c r="BW11" s="93">
        <f t="shared" si="78"/>
        <v>41.688063177078106</v>
      </c>
      <c r="BX11" s="151">
        <f t="shared" si="48"/>
        <v>5.2521008403361344</v>
      </c>
      <c r="BY11" s="195">
        <f t="shared" si="79"/>
        <v>-0.25215447881280184</v>
      </c>
      <c r="BZ11" s="196">
        <f t="shared" si="80"/>
        <v>-6.9184300226114992E-2</v>
      </c>
      <c r="CA11" s="100">
        <f t="shared" si="81"/>
        <v>0.33777697712123939</v>
      </c>
      <c r="CB11" s="101">
        <f t="shared" si="82"/>
        <v>-0.12826517744550536</v>
      </c>
      <c r="CC11" s="192">
        <f t="shared" si="83"/>
        <v>-2.2244760040249556E-2</v>
      </c>
      <c r="CD11" s="206"/>
    </row>
    <row r="12" spans="1:82" s="139" customFormat="1" ht="15" customHeight="1" x14ac:dyDescent="0.2">
      <c r="A12" s="138" t="s">
        <v>100</v>
      </c>
      <c r="B12" s="172" t="s">
        <v>102</v>
      </c>
      <c r="C12" s="92">
        <v>173.69800000000001</v>
      </c>
      <c r="D12" s="92">
        <v>100.503</v>
      </c>
      <c r="E12" s="92">
        <v>160.96600000000001</v>
      </c>
      <c r="F12" s="91">
        <v>203.26329000000001</v>
      </c>
      <c r="G12" s="92">
        <v>174.20070999999999</v>
      </c>
      <c r="H12" s="93">
        <v>254.50200000000001</v>
      </c>
      <c r="I12" s="147">
        <f>IF(H12=0,"0",(E12/H12))</f>
        <v>0.63247440098702568</v>
      </c>
      <c r="J12" s="193">
        <f t="shared" si="51"/>
        <v>-0.22207242839864449</v>
      </c>
      <c r="K12" s="194">
        <f t="shared" si="52"/>
        <v>5.5536453948807463E-2</v>
      </c>
      <c r="L12" s="91">
        <v>118.771</v>
      </c>
      <c r="M12" s="92">
        <v>85.374709999999993</v>
      </c>
      <c r="N12" s="92">
        <v>117.86799999999999</v>
      </c>
      <c r="O12" s="97">
        <f t="shared" si="34"/>
        <v>0.4631319203778359</v>
      </c>
      <c r="P12" s="98">
        <f t="shared" si="53"/>
        <v>-0.12118903595421993</v>
      </c>
      <c r="Q12" s="99">
        <f t="shared" si="54"/>
        <v>-2.6962006334632693E-2</v>
      </c>
      <c r="R12" s="91">
        <v>83.979289999999992</v>
      </c>
      <c r="S12" s="92">
        <v>88.425999999999988</v>
      </c>
      <c r="T12" s="93">
        <v>136.06800000000001</v>
      </c>
      <c r="U12" s="100">
        <f t="shared" si="35"/>
        <v>0.53464412853337107</v>
      </c>
      <c r="V12" s="101">
        <f t="shared" si="55"/>
        <v>0.12148890507910154</v>
      </c>
      <c r="W12" s="102">
        <f t="shared" si="56"/>
        <v>2.7034257138472628E-2</v>
      </c>
      <c r="X12" s="91">
        <v>0.51300000000000001</v>
      </c>
      <c r="Y12" s="92">
        <v>0.4</v>
      </c>
      <c r="Z12" s="93">
        <v>0.56599999999999995</v>
      </c>
      <c r="AA12" s="100">
        <f t="shared" si="37"/>
        <v>2.2239510887930151E-3</v>
      </c>
      <c r="AB12" s="101">
        <f t="shared" si="57"/>
        <v>-2.9986912488157418E-4</v>
      </c>
      <c r="AC12" s="102">
        <f t="shared" si="58"/>
        <v>-7.2250803839914168E-5</v>
      </c>
      <c r="AD12" s="91">
        <v>315.25438000000003</v>
      </c>
      <c r="AE12" s="92">
        <v>374.40954000000005</v>
      </c>
      <c r="AF12" s="92">
        <v>361.39100000000002</v>
      </c>
      <c r="AG12" s="92">
        <f t="shared" si="59"/>
        <v>46.136619999999994</v>
      </c>
      <c r="AH12" s="93">
        <f t="shared" si="60"/>
        <v>-13.01854000000003</v>
      </c>
      <c r="AI12" s="91">
        <v>307.92106999999993</v>
      </c>
      <c r="AJ12" s="92">
        <v>357.16242</v>
      </c>
      <c r="AK12" s="92">
        <v>146.346</v>
      </c>
      <c r="AL12" s="92">
        <f t="shared" si="61"/>
        <v>-161.57506999999993</v>
      </c>
      <c r="AM12" s="93">
        <f t="shared" si="62"/>
        <v>-210.81641999999999</v>
      </c>
      <c r="AN12" s="100">
        <f t="shared" si="39"/>
        <v>2.2451387249481258</v>
      </c>
      <c r="AO12" s="101">
        <f t="shared" si="63"/>
        <v>0.43018184576701834</v>
      </c>
      <c r="AP12" s="102">
        <f t="shared" si="64"/>
        <v>-1.4802181300711279</v>
      </c>
      <c r="AQ12" s="100">
        <f t="shared" si="42"/>
        <v>0.90917336580395858</v>
      </c>
      <c r="AR12" s="101">
        <f t="shared" si="65"/>
        <v>-0.86356477741012505</v>
      </c>
      <c r="AS12" s="102">
        <f t="shared" si="66"/>
        <v>-2.644575477514151</v>
      </c>
      <c r="AT12" s="100">
        <f t="shared" si="44"/>
        <v>0.57502887993021667</v>
      </c>
      <c r="AU12" s="101">
        <f t="shared" si="67"/>
        <v>-0.93985887968441861</v>
      </c>
      <c r="AV12" s="102">
        <f t="shared" si="68"/>
        <v>-1.4752636820231761</v>
      </c>
      <c r="AW12" s="91">
        <v>224</v>
      </c>
      <c r="AX12" s="92">
        <v>123</v>
      </c>
      <c r="AY12" s="93">
        <v>220</v>
      </c>
      <c r="AZ12" s="91">
        <v>4</v>
      </c>
      <c r="BA12" s="92">
        <v>5</v>
      </c>
      <c r="BB12" s="93">
        <v>5</v>
      </c>
      <c r="BC12" s="91">
        <v>1</v>
      </c>
      <c r="BD12" s="92">
        <v>1</v>
      </c>
      <c r="BE12" s="93">
        <v>1</v>
      </c>
      <c r="BF12" s="91">
        <f t="shared" si="69"/>
        <v>4.8888888888888893</v>
      </c>
      <c r="BG12" s="92">
        <f t="shared" si="70"/>
        <v>-1.333333333333333</v>
      </c>
      <c r="BH12" s="93">
        <f t="shared" si="71"/>
        <v>0.78888888888888875</v>
      </c>
      <c r="BI12" s="91">
        <f t="shared" si="72"/>
        <v>24.444444444444443</v>
      </c>
      <c r="BJ12" s="92">
        <f t="shared" si="73"/>
        <v>-0.44444444444444642</v>
      </c>
      <c r="BK12" s="93">
        <f t="shared" si="74"/>
        <v>3.9444444444444429</v>
      </c>
      <c r="BL12" s="91">
        <v>8</v>
      </c>
      <c r="BM12" s="92">
        <v>20</v>
      </c>
      <c r="BN12" s="93">
        <v>20</v>
      </c>
      <c r="BO12" s="91">
        <v>2135</v>
      </c>
      <c r="BP12" s="92">
        <v>1514</v>
      </c>
      <c r="BQ12" s="93">
        <v>2271</v>
      </c>
      <c r="BR12" s="91">
        <f t="shared" si="46"/>
        <v>112.06605019815059</v>
      </c>
      <c r="BS12" s="92">
        <f t="shared" si="75"/>
        <v>16.860762141944505</v>
      </c>
      <c r="BT12" s="93">
        <f t="shared" si="76"/>
        <v>-2.9938639365918078</v>
      </c>
      <c r="BU12" s="91">
        <f t="shared" si="47"/>
        <v>1156.8272727272727</v>
      </c>
      <c r="BV12" s="92">
        <f t="shared" si="77"/>
        <v>249.40187094155829</v>
      </c>
      <c r="BW12" s="93">
        <f t="shared" si="78"/>
        <v>-259.43866223207692</v>
      </c>
      <c r="BX12" s="151">
        <f t="shared" si="48"/>
        <v>10.322727272727272</v>
      </c>
      <c r="BY12" s="195">
        <f t="shared" si="79"/>
        <v>0.79147727272727231</v>
      </c>
      <c r="BZ12" s="196">
        <f t="shared" si="80"/>
        <v>-1.9862158167036217</v>
      </c>
      <c r="CA12" s="100">
        <f t="shared" si="81"/>
        <v>0.4159340659340659</v>
      </c>
      <c r="CB12" s="101">
        <f t="shared" si="82"/>
        <v>-0.56163003663003663</v>
      </c>
      <c r="CC12" s="192">
        <f t="shared" si="83"/>
        <v>-2.2979782648291369E-3</v>
      </c>
      <c r="CD12" s="206"/>
    </row>
    <row r="13" spans="1:82" s="139" customFormat="1" ht="15" customHeight="1" x14ac:dyDescent="0.2">
      <c r="A13" s="138" t="s">
        <v>103</v>
      </c>
      <c r="B13" s="172" t="s">
        <v>104</v>
      </c>
      <c r="C13" s="92">
        <v>2447.2719999999999</v>
      </c>
      <c r="D13" s="92">
        <v>1770.77</v>
      </c>
      <c r="E13" s="92">
        <v>2615.672</v>
      </c>
      <c r="F13" s="91">
        <v>2235.7669999999998</v>
      </c>
      <c r="G13" s="92">
        <v>1706.895</v>
      </c>
      <c r="H13" s="93">
        <v>2620.1930000000002</v>
      </c>
      <c r="I13" s="147">
        <f t="shared" si="33"/>
        <v>0.99827455458433778</v>
      </c>
      <c r="J13" s="193">
        <f t="shared" si="51"/>
        <v>-9.6326090295025923E-2</v>
      </c>
      <c r="K13" s="194">
        <f t="shared" si="52"/>
        <v>-3.9147196607153156E-2</v>
      </c>
      <c r="L13" s="91">
        <v>1653.7360000000001</v>
      </c>
      <c r="M13" s="92">
        <v>1320.7470000000001</v>
      </c>
      <c r="N13" s="92">
        <v>1748.633</v>
      </c>
      <c r="O13" s="97">
        <f t="shared" si="34"/>
        <v>0.66736801449358885</v>
      </c>
      <c r="P13" s="98">
        <f t="shared" si="53"/>
        <v>-7.2304768940463227E-2</v>
      </c>
      <c r="Q13" s="99">
        <f t="shared" si="54"/>
        <v>-0.1064036586321746</v>
      </c>
      <c r="R13" s="91">
        <v>432.791</v>
      </c>
      <c r="S13" s="92">
        <v>291.0089999999999</v>
      </c>
      <c r="T13" s="93">
        <v>722.81899999999996</v>
      </c>
      <c r="U13" s="100">
        <f t="shared" si="35"/>
        <v>0.27586479316599954</v>
      </c>
      <c r="V13" s="101">
        <f t="shared" si="55"/>
        <v>8.2288718378242143E-2</v>
      </c>
      <c r="W13" s="102">
        <f t="shared" si="56"/>
        <v>0.10537451696271821</v>
      </c>
      <c r="X13" s="91">
        <v>149.24</v>
      </c>
      <c r="Y13" s="92">
        <v>95.138999999999996</v>
      </c>
      <c r="Z13" s="93">
        <v>148.74100000000001</v>
      </c>
      <c r="AA13" s="100">
        <f t="shared" si="37"/>
        <v>5.6767192340411568E-2</v>
      </c>
      <c r="AB13" s="101">
        <f t="shared" si="57"/>
        <v>-9.9839494377790966E-3</v>
      </c>
      <c r="AC13" s="102">
        <f t="shared" si="58"/>
        <v>1.0291416694564112E-3</v>
      </c>
      <c r="AD13" s="91">
        <v>341.52199999999999</v>
      </c>
      <c r="AE13" s="92">
        <v>382.15300000000002</v>
      </c>
      <c r="AF13" s="92">
        <v>493.197</v>
      </c>
      <c r="AG13" s="92">
        <f t="shared" si="59"/>
        <v>151.67500000000001</v>
      </c>
      <c r="AH13" s="93">
        <f t="shared" si="60"/>
        <v>111.04399999999998</v>
      </c>
      <c r="AI13" s="91">
        <v>2.536</v>
      </c>
      <c r="AJ13" s="92">
        <v>0</v>
      </c>
      <c r="AK13" s="92">
        <v>0</v>
      </c>
      <c r="AL13" s="92">
        <f t="shared" si="61"/>
        <v>-2.536</v>
      </c>
      <c r="AM13" s="93">
        <f t="shared" si="62"/>
        <v>0</v>
      </c>
      <c r="AN13" s="100">
        <f t="shared" si="39"/>
        <v>0.1885546047057888</v>
      </c>
      <c r="AO13" s="101">
        <f t="shared" si="63"/>
        <v>4.9002482996391566E-2</v>
      </c>
      <c r="AP13" s="102">
        <f t="shared" si="64"/>
        <v>-2.7257160797353908E-2</v>
      </c>
      <c r="AQ13" s="100">
        <f t="shared" si="42"/>
        <v>0</v>
      </c>
      <c r="AR13" s="101">
        <f t="shared" si="65"/>
        <v>-1.0362558800166063E-3</v>
      </c>
      <c r="AS13" s="102">
        <f t="shared" si="66"/>
        <v>0</v>
      </c>
      <c r="AT13" s="100">
        <f t="shared" si="44"/>
        <v>0</v>
      </c>
      <c r="AU13" s="101">
        <f t="shared" si="67"/>
        <v>-1.1342863545262096E-3</v>
      </c>
      <c r="AV13" s="102">
        <f t="shared" si="68"/>
        <v>0</v>
      </c>
      <c r="AW13" s="91">
        <v>3505</v>
      </c>
      <c r="AX13" s="92">
        <v>2036</v>
      </c>
      <c r="AY13" s="93">
        <v>2858</v>
      </c>
      <c r="AZ13" s="91">
        <v>37</v>
      </c>
      <c r="BA13" s="92">
        <v>37</v>
      </c>
      <c r="BB13" s="93">
        <v>37</v>
      </c>
      <c r="BC13" s="91">
        <v>59</v>
      </c>
      <c r="BD13" s="92">
        <v>54</v>
      </c>
      <c r="BE13" s="93">
        <v>49</v>
      </c>
      <c r="BF13" s="91">
        <f t="shared" si="69"/>
        <v>8.5825825825825817</v>
      </c>
      <c r="BG13" s="92">
        <f t="shared" si="70"/>
        <v>-1.9429429429429437</v>
      </c>
      <c r="BH13" s="93">
        <f t="shared" si="71"/>
        <v>-0.58858858858858909</v>
      </c>
      <c r="BI13" s="91">
        <f t="shared" si="72"/>
        <v>6.4807256235827664</v>
      </c>
      <c r="BJ13" s="92">
        <f t="shared" si="73"/>
        <v>-0.1200276720857838</v>
      </c>
      <c r="BK13" s="93">
        <f t="shared" si="74"/>
        <v>0.19677500629881628</v>
      </c>
      <c r="BL13" s="91">
        <v>95</v>
      </c>
      <c r="BM13" s="92">
        <v>95</v>
      </c>
      <c r="BN13" s="93">
        <v>95</v>
      </c>
      <c r="BO13" s="91">
        <v>15298</v>
      </c>
      <c r="BP13" s="92">
        <v>8107</v>
      </c>
      <c r="BQ13" s="93">
        <v>11335</v>
      </c>
      <c r="BR13" s="91">
        <f t="shared" si="46"/>
        <v>231.15950595500661</v>
      </c>
      <c r="BS13" s="92">
        <f t="shared" si="75"/>
        <v>85.011839593390704</v>
      </c>
      <c r="BT13" s="93">
        <f t="shared" si="76"/>
        <v>20.613681358978482</v>
      </c>
      <c r="BU13" s="91">
        <f t="shared" si="47"/>
        <v>916.79251224632605</v>
      </c>
      <c r="BV13" s="92">
        <f t="shared" si="77"/>
        <v>278.91319698241739</v>
      </c>
      <c r="BW13" s="93">
        <f t="shared" si="78"/>
        <v>78.435439554774007</v>
      </c>
      <c r="BX13" s="151">
        <f t="shared" si="48"/>
        <v>3.9660601819454162</v>
      </c>
      <c r="BY13" s="195">
        <f t="shared" si="79"/>
        <v>-0.39856178667084619</v>
      </c>
      <c r="BZ13" s="196">
        <f t="shared" si="80"/>
        <v>-1.5766930038866533E-2</v>
      </c>
      <c r="CA13" s="100">
        <f t="shared" si="81"/>
        <v>0.43705417389627915</v>
      </c>
      <c r="CB13" s="101">
        <f t="shared" si="82"/>
        <v>-0.15280508964719491</v>
      </c>
      <c r="CC13" s="192">
        <f t="shared" si="83"/>
        <v>-3.4420091878655412E-2</v>
      </c>
      <c r="CD13" s="206"/>
    </row>
    <row r="14" spans="1:82" s="139" customFormat="1" ht="15" customHeight="1" x14ac:dyDescent="0.2">
      <c r="A14" s="138" t="s">
        <v>103</v>
      </c>
      <c r="B14" s="172" t="s">
        <v>105</v>
      </c>
      <c r="C14" s="92">
        <v>2236.9110000000001</v>
      </c>
      <c r="D14" s="92">
        <v>1547.54</v>
      </c>
      <c r="E14" s="92">
        <v>2248.92</v>
      </c>
      <c r="F14" s="91">
        <v>2204.9960000000001</v>
      </c>
      <c r="G14" s="92">
        <v>1531.713</v>
      </c>
      <c r="H14" s="93">
        <v>2243.9929999999999</v>
      </c>
      <c r="I14" s="147">
        <f t="shared" si="33"/>
        <v>1.0021956396477174</v>
      </c>
      <c r="J14" s="193">
        <f t="shared" si="51"/>
        <v>-1.2278309511374097E-2</v>
      </c>
      <c r="K14" s="194">
        <f t="shared" si="52"/>
        <v>-8.1372360280782541E-3</v>
      </c>
      <c r="L14" s="91">
        <v>1299.5719999999999</v>
      </c>
      <c r="M14" s="92">
        <v>875.14700000000005</v>
      </c>
      <c r="N14" s="92">
        <v>1338.2249999999999</v>
      </c>
      <c r="O14" s="97">
        <f t="shared" si="34"/>
        <v>0.59635881217098263</v>
      </c>
      <c r="P14" s="98">
        <f t="shared" si="53"/>
        <v>6.9826863186002175E-3</v>
      </c>
      <c r="Q14" s="99">
        <f t="shared" si="54"/>
        <v>2.5006998874366304E-2</v>
      </c>
      <c r="R14" s="91">
        <v>773.99800000000005</v>
      </c>
      <c r="S14" s="92">
        <v>464.82899999999995</v>
      </c>
      <c r="T14" s="93">
        <v>780.65</v>
      </c>
      <c r="U14" s="100">
        <f t="shared" si="35"/>
        <v>0.34788432940744468</v>
      </c>
      <c r="V14" s="101">
        <f t="shared" si="55"/>
        <v>-3.1358084975673939E-3</v>
      </c>
      <c r="W14" s="102">
        <f t="shared" si="56"/>
        <v>4.4414292918885823E-2</v>
      </c>
      <c r="X14" s="91">
        <v>131.42599999999999</v>
      </c>
      <c r="Y14" s="92">
        <v>191.73699999999999</v>
      </c>
      <c r="Z14" s="93">
        <v>125.11799999999999</v>
      </c>
      <c r="AA14" s="100">
        <f t="shared" si="37"/>
        <v>5.5756858421572617E-2</v>
      </c>
      <c r="AB14" s="101">
        <f t="shared" si="57"/>
        <v>-3.8468778210328028E-3</v>
      </c>
      <c r="AC14" s="102">
        <f t="shared" si="58"/>
        <v>-6.9421291793252224E-2</v>
      </c>
      <c r="AD14" s="91">
        <v>1128.1500000000001</v>
      </c>
      <c r="AE14" s="92">
        <v>1039.0329999999999</v>
      </c>
      <c r="AF14" s="92">
        <v>955.62099999999998</v>
      </c>
      <c r="AG14" s="92">
        <f t="shared" si="59"/>
        <v>-172.52900000000011</v>
      </c>
      <c r="AH14" s="93">
        <f t="shared" si="60"/>
        <v>-83.411999999999921</v>
      </c>
      <c r="AI14" s="91">
        <v>500.86399999999998</v>
      </c>
      <c r="AJ14" s="92">
        <v>426.97300000000001</v>
      </c>
      <c r="AK14" s="92">
        <v>440.517</v>
      </c>
      <c r="AL14" s="92">
        <f t="shared" si="61"/>
        <v>-60.34699999999998</v>
      </c>
      <c r="AM14" s="93">
        <f t="shared" si="62"/>
        <v>13.543999999999983</v>
      </c>
      <c r="AN14" s="100">
        <f t="shared" si="39"/>
        <v>0.42492440816036142</v>
      </c>
      <c r="AO14" s="101">
        <f t="shared" si="63"/>
        <v>-7.9409470120893444E-2</v>
      </c>
      <c r="AP14" s="102">
        <f t="shared" si="64"/>
        <v>-0.24648505459989029</v>
      </c>
      <c r="AQ14" s="100">
        <f t="shared" si="42"/>
        <v>0.19587935542393681</v>
      </c>
      <c r="AR14" s="101">
        <f t="shared" si="65"/>
        <v>-2.8029418774053183E-2</v>
      </c>
      <c r="AS14" s="102">
        <f t="shared" si="66"/>
        <v>-8.0024983074583445E-2</v>
      </c>
      <c r="AT14" s="100">
        <f t="shared" si="44"/>
        <v>0.19630943590287492</v>
      </c>
      <c r="AU14" s="101">
        <f t="shared" si="67"/>
        <v>-3.0840182509131259E-2</v>
      </c>
      <c r="AV14" s="102">
        <f t="shared" si="68"/>
        <v>-8.2445787823763161E-2</v>
      </c>
      <c r="AW14" s="91">
        <v>2527</v>
      </c>
      <c r="AX14" s="92">
        <v>1316</v>
      </c>
      <c r="AY14" s="93">
        <v>1852</v>
      </c>
      <c r="AZ14" s="91">
        <v>27</v>
      </c>
      <c r="BA14" s="92">
        <v>28</v>
      </c>
      <c r="BB14" s="93">
        <v>27</v>
      </c>
      <c r="BC14" s="91">
        <v>48</v>
      </c>
      <c r="BD14" s="92">
        <v>50</v>
      </c>
      <c r="BE14" s="93">
        <v>48</v>
      </c>
      <c r="BF14" s="91">
        <f t="shared" si="69"/>
        <v>7.6213991769547329</v>
      </c>
      <c r="BG14" s="92">
        <f t="shared" si="70"/>
        <v>-2.7777777777777777</v>
      </c>
      <c r="BH14" s="93">
        <f t="shared" si="71"/>
        <v>-0.21193415637860014</v>
      </c>
      <c r="BI14" s="91">
        <f t="shared" si="72"/>
        <v>4.2870370370370372</v>
      </c>
      <c r="BJ14" s="92">
        <f t="shared" si="73"/>
        <v>-1.5625</v>
      </c>
      <c r="BK14" s="93">
        <f t="shared" si="74"/>
        <v>-9.9629629629629513E-2</v>
      </c>
      <c r="BL14" s="91">
        <v>87</v>
      </c>
      <c r="BM14" s="92">
        <v>87</v>
      </c>
      <c r="BN14" s="93">
        <v>88</v>
      </c>
      <c r="BO14" s="91">
        <v>13457</v>
      </c>
      <c r="BP14" s="92">
        <v>6846</v>
      </c>
      <c r="BQ14" s="93">
        <v>9509</v>
      </c>
      <c r="BR14" s="91">
        <f t="shared" si="46"/>
        <v>235.98622357766325</v>
      </c>
      <c r="BS14" s="92">
        <f t="shared" si="75"/>
        <v>72.13127819607746</v>
      </c>
      <c r="BT14" s="93">
        <f t="shared" si="76"/>
        <v>12.247836198171569</v>
      </c>
      <c r="BU14" s="91">
        <f t="shared" si="47"/>
        <v>1211.6592872570195</v>
      </c>
      <c r="BV14" s="92">
        <f t="shared" si="77"/>
        <v>339.08469287633091</v>
      </c>
      <c r="BW14" s="93">
        <f t="shared" si="78"/>
        <v>47.743633761578849</v>
      </c>
      <c r="BX14" s="151">
        <f t="shared" si="48"/>
        <v>5.134449244060475</v>
      </c>
      <c r="BY14" s="195">
        <f t="shared" si="79"/>
        <v>-0.19083765740371206</v>
      </c>
      <c r="BZ14" s="196">
        <f t="shared" si="80"/>
        <v>-6.7678415513992896E-2</v>
      </c>
      <c r="CA14" s="100">
        <f t="shared" si="81"/>
        <v>0.39581252081252083</v>
      </c>
      <c r="CB14" s="101">
        <f t="shared" si="82"/>
        <v>-0.17077414922242506</v>
      </c>
      <c r="CC14" s="192">
        <f t="shared" si="83"/>
        <v>-3.8936955278163099E-2</v>
      </c>
      <c r="CD14" s="206"/>
    </row>
    <row r="15" spans="1:82" s="139" customFormat="1" ht="15" customHeight="1" x14ac:dyDescent="0.2">
      <c r="A15" s="138" t="s">
        <v>103</v>
      </c>
      <c r="B15" s="172" t="s">
        <v>106</v>
      </c>
      <c r="C15" s="92">
        <v>4609.9830000000002</v>
      </c>
      <c r="D15" s="92">
        <v>3529.8240000000001</v>
      </c>
      <c r="E15" s="92">
        <v>5595.6850000000004</v>
      </c>
      <c r="F15" s="91">
        <v>4281.4120000000003</v>
      </c>
      <c r="G15" s="92">
        <v>3345.3319999999999</v>
      </c>
      <c r="H15" s="93">
        <v>5393.2960000000003</v>
      </c>
      <c r="I15" s="147">
        <f t="shared" si="33"/>
        <v>1.0375260323186415</v>
      </c>
      <c r="J15" s="193">
        <f t="shared" si="51"/>
        <v>-3.9217574696987834E-2</v>
      </c>
      <c r="K15" s="194">
        <f t="shared" si="52"/>
        <v>-1.7623053033724245E-2</v>
      </c>
      <c r="L15" s="91">
        <v>3082.2269999999999</v>
      </c>
      <c r="M15" s="92">
        <v>2413.14</v>
      </c>
      <c r="N15" s="92">
        <v>4012.6880000000001</v>
      </c>
      <c r="O15" s="97">
        <f t="shared" si="34"/>
        <v>0.7440140500354514</v>
      </c>
      <c r="P15" s="98">
        <f t="shared" si="53"/>
        <v>2.4105057394705809E-2</v>
      </c>
      <c r="Q15" s="99">
        <f t="shared" si="54"/>
        <v>2.2668605099044559E-2</v>
      </c>
      <c r="R15" s="91">
        <v>967.72500000000002</v>
      </c>
      <c r="S15" s="92">
        <v>739.48099999999999</v>
      </c>
      <c r="T15" s="93">
        <v>1073.883</v>
      </c>
      <c r="U15" s="100">
        <f t="shared" si="35"/>
        <v>0.19911441908621369</v>
      </c>
      <c r="V15" s="101">
        <f t="shared" si="55"/>
        <v>-2.6914984297529809E-2</v>
      </c>
      <c r="W15" s="102">
        <f t="shared" si="56"/>
        <v>-2.1934194324951473E-2</v>
      </c>
      <c r="X15" s="91">
        <v>231.46</v>
      </c>
      <c r="Y15" s="92">
        <v>192.71100000000001</v>
      </c>
      <c r="Z15" s="93">
        <v>306.72500000000002</v>
      </c>
      <c r="AA15" s="100">
        <f t="shared" si="37"/>
        <v>5.6871530878334881E-2</v>
      </c>
      <c r="AB15" s="101">
        <f t="shared" si="57"/>
        <v>2.8099269028240004E-3</v>
      </c>
      <c r="AC15" s="102">
        <f t="shared" si="58"/>
        <v>-7.3441077409304445E-4</v>
      </c>
      <c r="AD15" s="91">
        <v>1210.9559999999999</v>
      </c>
      <c r="AE15" s="92">
        <v>1326.242</v>
      </c>
      <c r="AF15" s="92">
        <v>1358.2190000000001</v>
      </c>
      <c r="AG15" s="92">
        <f t="shared" si="59"/>
        <v>147.26300000000015</v>
      </c>
      <c r="AH15" s="93">
        <f t="shared" si="60"/>
        <v>31.977000000000089</v>
      </c>
      <c r="AI15" s="91">
        <v>179.61199999999999</v>
      </c>
      <c r="AJ15" s="92">
        <v>264.31299999999999</v>
      </c>
      <c r="AK15" s="92">
        <v>228.601</v>
      </c>
      <c r="AL15" s="92">
        <f t="shared" si="61"/>
        <v>48.989000000000004</v>
      </c>
      <c r="AM15" s="93">
        <f t="shared" si="62"/>
        <v>-35.711999999999989</v>
      </c>
      <c r="AN15" s="100">
        <f t="shared" si="39"/>
        <v>0.24272613629966661</v>
      </c>
      <c r="AO15" s="101">
        <f t="shared" si="63"/>
        <v>-1.9955092676665787E-2</v>
      </c>
      <c r="AP15" s="102">
        <f t="shared" si="64"/>
        <v>-0.13299854572413966</v>
      </c>
      <c r="AQ15" s="100">
        <f t="shared" si="42"/>
        <v>4.0853085904585404E-2</v>
      </c>
      <c r="AR15" s="101">
        <f t="shared" si="65"/>
        <v>1.8915539423200387E-3</v>
      </c>
      <c r="AS15" s="102">
        <f t="shared" si="66"/>
        <v>-3.4026851452064674E-2</v>
      </c>
      <c r="AT15" s="100">
        <f t="shared" si="44"/>
        <v>4.2386140126557115E-2</v>
      </c>
      <c r="AU15" s="101">
        <f t="shared" si="67"/>
        <v>4.3455966665276874E-4</v>
      </c>
      <c r="AV15" s="102">
        <f t="shared" si="68"/>
        <v>-3.662335728655465E-2</v>
      </c>
      <c r="AW15" s="91">
        <v>7490</v>
      </c>
      <c r="AX15" s="92">
        <v>4558</v>
      </c>
      <c r="AY15" s="93">
        <v>6688</v>
      </c>
      <c r="AZ15" s="91">
        <v>65</v>
      </c>
      <c r="BA15" s="92">
        <v>66</v>
      </c>
      <c r="BB15" s="93">
        <v>65.7</v>
      </c>
      <c r="BC15" s="91">
        <v>119</v>
      </c>
      <c r="BD15" s="92">
        <v>113</v>
      </c>
      <c r="BE15" s="93">
        <v>111.71</v>
      </c>
      <c r="BF15" s="91">
        <f t="shared" si="69"/>
        <v>11.310671401995602</v>
      </c>
      <c r="BG15" s="92">
        <f t="shared" si="70"/>
        <v>-1.4927474014232001</v>
      </c>
      <c r="BH15" s="93">
        <f t="shared" si="71"/>
        <v>-0.19942960810540811</v>
      </c>
      <c r="BI15" s="91">
        <f t="shared" si="72"/>
        <v>6.6521449387799763</v>
      </c>
      <c r="BJ15" s="92">
        <f t="shared" si="73"/>
        <v>-0.34131911350760546</v>
      </c>
      <c r="BK15" s="93">
        <f t="shared" si="74"/>
        <v>-7.0568925526807824E-2</v>
      </c>
      <c r="BL15" s="91">
        <v>214</v>
      </c>
      <c r="BM15" s="92">
        <v>238</v>
      </c>
      <c r="BN15" s="93">
        <v>234</v>
      </c>
      <c r="BO15" s="91">
        <v>33424</v>
      </c>
      <c r="BP15" s="92">
        <v>20878</v>
      </c>
      <c r="BQ15" s="93">
        <v>30230</v>
      </c>
      <c r="BR15" s="91">
        <f t="shared" si="46"/>
        <v>178.4087330466424</v>
      </c>
      <c r="BS15" s="92">
        <f t="shared" si="75"/>
        <v>50.314788575603615</v>
      </c>
      <c r="BT15" s="93">
        <f t="shared" si="76"/>
        <v>18.176335307395334</v>
      </c>
      <c r="BU15" s="91">
        <f t="shared" si="47"/>
        <v>806.41387559808618</v>
      </c>
      <c r="BV15" s="92">
        <f t="shared" si="77"/>
        <v>234.79678614548266</v>
      </c>
      <c r="BW15" s="93">
        <f t="shared" si="78"/>
        <v>72.46653027118839</v>
      </c>
      <c r="BX15" s="151">
        <f t="shared" si="48"/>
        <v>4.5200358851674638</v>
      </c>
      <c r="BY15" s="195">
        <f t="shared" si="79"/>
        <v>5.7552574086021657E-2</v>
      </c>
      <c r="BZ15" s="196">
        <f t="shared" si="80"/>
        <v>-6.0481885784708034E-2</v>
      </c>
      <c r="CA15" s="100">
        <f t="shared" si="81"/>
        <v>0.47321624244701166</v>
      </c>
      <c r="CB15" s="101">
        <f t="shared" si="82"/>
        <v>-9.8897002563429592E-2</v>
      </c>
      <c r="CC15" s="192">
        <f t="shared" si="83"/>
        <v>-1.1439498302326767E-2</v>
      </c>
      <c r="CD15" s="206"/>
    </row>
    <row r="16" spans="1:82" s="139" customFormat="1" ht="15" customHeight="1" x14ac:dyDescent="0.2">
      <c r="A16" s="138" t="s">
        <v>107</v>
      </c>
      <c r="B16" s="172" t="s">
        <v>108</v>
      </c>
      <c r="C16" s="92">
        <v>681.67499999999995</v>
      </c>
      <c r="D16" s="92">
        <v>478.053</v>
      </c>
      <c r="E16" s="92">
        <v>718.94399999999996</v>
      </c>
      <c r="F16" s="91">
        <v>696.31299999999999</v>
      </c>
      <c r="G16" s="92">
        <v>472.17599999999999</v>
      </c>
      <c r="H16" s="93">
        <v>710.71</v>
      </c>
      <c r="I16" s="147">
        <f t="shared" si="33"/>
        <v>1.0115855975010903</v>
      </c>
      <c r="J16" s="193">
        <f t="shared" si="51"/>
        <v>3.2607752767472076E-2</v>
      </c>
      <c r="K16" s="194">
        <f t="shared" si="52"/>
        <v>-8.6103256905301073E-4</v>
      </c>
      <c r="L16" s="91">
        <v>570.49</v>
      </c>
      <c r="M16" s="92">
        <v>375.97699999999998</v>
      </c>
      <c r="N16" s="92">
        <v>560.70399999999995</v>
      </c>
      <c r="O16" s="97">
        <f t="shared" si="34"/>
        <v>0.78893500865331845</v>
      </c>
      <c r="P16" s="98">
        <f t="shared" si="53"/>
        <v>-3.0366081517337551E-2</v>
      </c>
      <c r="Q16" s="99">
        <f t="shared" si="54"/>
        <v>-7.3295198275868945E-3</v>
      </c>
      <c r="R16" s="91">
        <v>104.68600000000001</v>
      </c>
      <c r="S16" s="92">
        <v>75.486000000000018</v>
      </c>
      <c r="T16" s="93">
        <v>119.045</v>
      </c>
      <c r="U16" s="100">
        <f t="shared" si="35"/>
        <v>0.1675015125719351</v>
      </c>
      <c r="V16" s="101">
        <f t="shared" si="55"/>
        <v>1.715820431831927E-2</v>
      </c>
      <c r="W16" s="102">
        <f t="shared" si="56"/>
        <v>7.6331583989148188E-3</v>
      </c>
      <c r="X16" s="91">
        <v>21.135999999999999</v>
      </c>
      <c r="Y16" s="92">
        <v>20.713000000000001</v>
      </c>
      <c r="Z16" s="93">
        <v>30.960999999999999</v>
      </c>
      <c r="AA16" s="100">
        <f t="shared" si="37"/>
        <v>4.3563478774746374E-2</v>
      </c>
      <c r="AB16" s="101">
        <f t="shared" si="57"/>
        <v>1.3209313334779003E-2</v>
      </c>
      <c r="AC16" s="102">
        <f t="shared" si="58"/>
        <v>-3.0363857132797295E-4</v>
      </c>
      <c r="AD16" s="91">
        <v>1090.4690000000001</v>
      </c>
      <c r="AE16" s="92">
        <v>1202.962</v>
      </c>
      <c r="AF16" s="92">
        <v>1158.5029999999999</v>
      </c>
      <c r="AG16" s="92">
        <f t="shared" si="59"/>
        <v>68.033999999999878</v>
      </c>
      <c r="AH16" s="93">
        <f t="shared" si="60"/>
        <v>-44.45900000000006</v>
      </c>
      <c r="AI16" s="91">
        <v>1038.617</v>
      </c>
      <c r="AJ16" s="92">
        <v>1157.0340000000001</v>
      </c>
      <c r="AK16" s="92">
        <v>1114.903</v>
      </c>
      <c r="AL16" s="92">
        <f t="shared" si="61"/>
        <v>76.286000000000058</v>
      </c>
      <c r="AM16" s="93">
        <f t="shared" si="62"/>
        <v>-42.131000000000085</v>
      </c>
      <c r="AN16" s="100">
        <f t="shared" si="39"/>
        <v>1.6113953242533494</v>
      </c>
      <c r="AO16" s="101">
        <f t="shared" si="63"/>
        <v>1.1704855921666146E-2</v>
      </c>
      <c r="AP16" s="102">
        <f t="shared" si="64"/>
        <v>-0.90498256690097856</v>
      </c>
      <c r="AQ16" s="100">
        <f t="shared" si="42"/>
        <v>1.5507508234299197</v>
      </c>
      <c r="AR16" s="101">
        <f t="shared" si="65"/>
        <v>2.7125928868728444E-2</v>
      </c>
      <c r="AS16" s="102">
        <f t="shared" si="66"/>
        <v>-0.86955403816492449</v>
      </c>
      <c r="AT16" s="100">
        <f t="shared" si="44"/>
        <v>1.5687171982946631</v>
      </c>
      <c r="AU16" s="101">
        <f t="shared" si="67"/>
        <v>7.7122182834661546E-2</v>
      </c>
      <c r="AV16" s="102">
        <f t="shared" si="68"/>
        <v>-0.88171230256942201</v>
      </c>
      <c r="AW16" s="91">
        <v>901</v>
      </c>
      <c r="AX16" s="92">
        <v>465</v>
      </c>
      <c r="AY16" s="93">
        <v>742</v>
      </c>
      <c r="AZ16" s="91">
        <v>19</v>
      </c>
      <c r="BA16" s="92">
        <v>16</v>
      </c>
      <c r="BB16" s="93">
        <v>15</v>
      </c>
      <c r="BC16" s="91">
        <v>22</v>
      </c>
      <c r="BD16" s="92">
        <v>20</v>
      </c>
      <c r="BE16" s="93">
        <v>23</v>
      </c>
      <c r="BF16" s="91">
        <f t="shared" si="69"/>
        <v>5.4962962962962969</v>
      </c>
      <c r="BG16" s="92">
        <f t="shared" si="70"/>
        <v>0.22729044834308088</v>
      </c>
      <c r="BH16" s="93">
        <f t="shared" si="71"/>
        <v>0.6525462962962969</v>
      </c>
      <c r="BI16" s="91">
        <f t="shared" si="72"/>
        <v>3.5845410628019323</v>
      </c>
      <c r="BJ16" s="92">
        <f t="shared" si="73"/>
        <v>-0.96596398770311787</v>
      </c>
      <c r="BK16" s="93">
        <f t="shared" si="74"/>
        <v>-0.2904589371980677</v>
      </c>
      <c r="BL16" s="91">
        <v>50</v>
      </c>
      <c r="BM16" s="92">
        <v>50</v>
      </c>
      <c r="BN16" s="93">
        <v>50</v>
      </c>
      <c r="BO16" s="91">
        <v>4281</v>
      </c>
      <c r="BP16" s="92">
        <v>2163</v>
      </c>
      <c r="BQ16" s="93">
        <v>3308</v>
      </c>
      <c r="BR16" s="91">
        <f t="shared" si="46"/>
        <v>214.84582829504231</v>
      </c>
      <c r="BS16" s="92">
        <f t="shared" si="75"/>
        <v>52.193877816182237</v>
      </c>
      <c r="BT16" s="93">
        <f t="shared" si="76"/>
        <v>-3.4509816910880602</v>
      </c>
      <c r="BU16" s="91">
        <f t="shared" si="47"/>
        <v>957.83018867924534</v>
      </c>
      <c r="BV16" s="92">
        <f t="shared" si="77"/>
        <v>185.00776914539404</v>
      </c>
      <c r="BW16" s="93">
        <f t="shared" si="78"/>
        <v>-57.602069385270738</v>
      </c>
      <c r="BX16" s="151">
        <f t="shared" si="48"/>
        <v>4.4582210242587603</v>
      </c>
      <c r="BY16" s="195">
        <f t="shared" si="79"/>
        <v>-0.29316632313302637</v>
      </c>
      <c r="BZ16" s="196">
        <f t="shared" si="80"/>
        <v>-0.1933918789670459</v>
      </c>
      <c r="CA16" s="100">
        <f t="shared" si="81"/>
        <v>0.24234432234432232</v>
      </c>
      <c r="CB16" s="101">
        <f t="shared" si="82"/>
        <v>-7.1282051282051312E-2</v>
      </c>
      <c r="CC16" s="192">
        <f t="shared" si="83"/>
        <v>3.3387974824438671E-3</v>
      </c>
      <c r="CD16" s="206"/>
    </row>
    <row r="17" spans="1:82" s="139" customFormat="1" ht="15" customHeight="1" x14ac:dyDescent="0.2">
      <c r="A17" s="138" t="s">
        <v>109</v>
      </c>
      <c r="B17" s="172" t="s">
        <v>110</v>
      </c>
      <c r="C17" s="92">
        <v>2313.8890000000001</v>
      </c>
      <c r="D17" s="92">
        <v>1779.002</v>
      </c>
      <c r="E17" s="92">
        <v>2680.2750000000001</v>
      </c>
      <c r="F17" s="91">
        <v>2264.3580000000002</v>
      </c>
      <c r="G17" s="92">
        <v>1866.7550000000001</v>
      </c>
      <c r="H17" s="93">
        <v>2732.2739999999999</v>
      </c>
      <c r="I17" s="147">
        <f t="shared" si="33"/>
        <v>0.98096859978172035</v>
      </c>
      <c r="J17" s="193">
        <f t="shared" si="51"/>
        <v>-4.090559149015438E-2</v>
      </c>
      <c r="K17" s="194">
        <f t="shared" si="52"/>
        <v>2.7976910995564763E-2</v>
      </c>
      <c r="L17" s="91">
        <v>1679.925</v>
      </c>
      <c r="M17" s="92">
        <v>1402.905</v>
      </c>
      <c r="N17" s="92">
        <v>2080.4319999999998</v>
      </c>
      <c r="O17" s="97">
        <f t="shared" si="34"/>
        <v>0.76142875860912917</v>
      </c>
      <c r="P17" s="98">
        <f t="shared" si="53"/>
        <v>1.9529730275270385E-2</v>
      </c>
      <c r="Q17" s="99">
        <f t="shared" si="54"/>
        <v>9.9080716416375392E-3</v>
      </c>
      <c r="R17" s="91">
        <v>427.488</v>
      </c>
      <c r="S17" s="92">
        <v>355.25700000000012</v>
      </c>
      <c r="T17" s="93">
        <v>498.82799999999997</v>
      </c>
      <c r="U17" s="100">
        <f t="shared" si="35"/>
        <v>0.18256880532479539</v>
      </c>
      <c r="V17" s="101">
        <f t="shared" si="55"/>
        <v>-6.2211298356341649E-3</v>
      </c>
      <c r="W17" s="102">
        <f t="shared" si="56"/>
        <v>-7.7384390645326706E-3</v>
      </c>
      <c r="X17" s="91">
        <v>156.94499999999999</v>
      </c>
      <c r="Y17" s="92">
        <v>108.593</v>
      </c>
      <c r="Z17" s="93">
        <v>153.01400000000001</v>
      </c>
      <c r="AA17" s="100">
        <f t="shared" si="37"/>
        <v>5.600243606607537E-2</v>
      </c>
      <c r="AB17" s="101">
        <f t="shared" si="57"/>
        <v>-1.3308600439636178E-2</v>
      </c>
      <c r="AC17" s="102">
        <f t="shared" si="58"/>
        <v>-2.1696325771049033E-3</v>
      </c>
      <c r="AD17" s="91">
        <v>250.54599999999999</v>
      </c>
      <c r="AE17" s="92">
        <v>298.57799999999997</v>
      </c>
      <c r="AF17" s="92">
        <v>344.173</v>
      </c>
      <c r="AG17" s="92">
        <f t="shared" si="59"/>
        <v>93.62700000000001</v>
      </c>
      <c r="AH17" s="93">
        <f t="shared" si="60"/>
        <v>45.595000000000027</v>
      </c>
      <c r="AI17" s="91">
        <v>29.138000000000002</v>
      </c>
      <c r="AJ17" s="92">
        <v>56.173999999999999</v>
      </c>
      <c r="AK17" s="92">
        <v>95.301000000000002</v>
      </c>
      <c r="AL17" s="92">
        <f t="shared" si="61"/>
        <v>66.162999999999997</v>
      </c>
      <c r="AM17" s="93">
        <f t="shared" si="62"/>
        <v>39.127000000000002</v>
      </c>
      <c r="AN17" s="100">
        <f t="shared" si="39"/>
        <v>0.12840958483737674</v>
      </c>
      <c r="AO17" s="101">
        <f t="shared" si="63"/>
        <v>2.0130406363387726E-2</v>
      </c>
      <c r="AP17" s="102">
        <f t="shared" si="64"/>
        <v>-3.9424965095675585E-2</v>
      </c>
      <c r="AQ17" s="100">
        <f t="shared" si="42"/>
        <v>3.5556426112992139E-2</v>
      </c>
      <c r="AR17" s="101">
        <f t="shared" si="65"/>
        <v>2.296377365645684E-2</v>
      </c>
      <c r="AS17" s="102">
        <f t="shared" si="66"/>
        <v>3.9802952261241073E-3</v>
      </c>
      <c r="AT17" s="100">
        <f t="shared" si="44"/>
        <v>3.4879737537304091E-2</v>
      </c>
      <c r="AU17" s="101">
        <f t="shared" si="67"/>
        <v>2.2011630992314297E-2</v>
      </c>
      <c r="AV17" s="102">
        <f t="shared" si="68"/>
        <v>4.7879472380950375E-3</v>
      </c>
      <c r="AW17" s="91">
        <v>2729</v>
      </c>
      <c r="AX17" s="92">
        <v>1456</v>
      </c>
      <c r="AY17" s="93">
        <v>2122</v>
      </c>
      <c r="AZ17" s="91">
        <v>36</v>
      </c>
      <c r="BA17" s="92">
        <v>35</v>
      </c>
      <c r="BB17" s="93">
        <v>35</v>
      </c>
      <c r="BC17" s="91">
        <v>64</v>
      </c>
      <c r="BD17" s="92">
        <v>60</v>
      </c>
      <c r="BE17" s="93">
        <v>60</v>
      </c>
      <c r="BF17" s="91">
        <f t="shared" si="69"/>
        <v>6.7365079365079366</v>
      </c>
      <c r="BG17" s="92">
        <f t="shared" si="70"/>
        <v>-1.6863315696649037</v>
      </c>
      <c r="BH17" s="93">
        <f t="shared" si="71"/>
        <v>-0.19682539682539701</v>
      </c>
      <c r="BI17" s="91">
        <f t="shared" si="72"/>
        <v>3.9296296296296296</v>
      </c>
      <c r="BJ17" s="92">
        <f t="shared" si="73"/>
        <v>-0.80821759259259274</v>
      </c>
      <c r="BK17" s="93">
        <f t="shared" si="74"/>
        <v>-0.1148148148148147</v>
      </c>
      <c r="BL17" s="91">
        <v>105</v>
      </c>
      <c r="BM17" s="92">
        <v>105</v>
      </c>
      <c r="BN17" s="93">
        <v>105</v>
      </c>
      <c r="BO17" s="91">
        <v>12468</v>
      </c>
      <c r="BP17" s="92">
        <v>6430</v>
      </c>
      <c r="BQ17" s="93">
        <v>9438</v>
      </c>
      <c r="BR17" s="91">
        <f t="shared" si="46"/>
        <v>289.49713922441197</v>
      </c>
      <c r="BS17" s="92">
        <f t="shared" si="75"/>
        <v>107.88356848331475</v>
      </c>
      <c r="BT17" s="93">
        <f t="shared" si="76"/>
        <v>-0.82245642100014038</v>
      </c>
      <c r="BU17" s="91">
        <f t="shared" si="47"/>
        <v>1287.5937794533459</v>
      </c>
      <c r="BV17" s="92">
        <f t="shared" si="77"/>
        <v>457.85468088244079</v>
      </c>
      <c r="BW17" s="93">
        <f t="shared" si="78"/>
        <v>5.481828903895348</v>
      </c>
      <c r="BX17" s="151">
        <f t="shared" si="48"/>
        <v>4.4476908576814322</v>
      </c>
      <c r="BY17" s="195">
        <f t="shared" si="79"/>
        <v>-0.12101562821083611</v>
      </c>
      <c r="BZ17" s="196">
        <f t="shared" si="80"/>
        <v>3.1482066472641179E-2</v>
      </c>
      <c r="CA17" s="100">
        <f t="shared" si="81"/>
        <v>0.3292517006802721</v>
      </c>
      <c r="CB17" s="101">
        <f t="shared" si="82"/>
        <v>-0.10570381998953432</v>
      </c>
      <c r="CC17" s="192">
        <f t="shared" si="83"/>
        <v>-9.0803172097568829E-3</v>
      </c>
      <c r="CD17" s="206"/>
    </row>
    <row r="18" spans="1:82" s="139" customFormat="1" ht="15" customHeight="1" x14ac:dyDescent="0.2">
      <c r="A18" s="138" t="s">
        <v>109</v>
      </c>
      <c r="B18" s="172" t="s">
        <v>111</v>
      </c>
      <c r="C18" s="92">
        <v>2316.9229999999998</v>
      </c>
      <c r="D18" s="92">
        <v>1503.22604</v>
      </c>
      <c r="E18" s="92">
        <v>2275.259</v>
      </c>
      <c r="F18" s="91">
        <v>2147.0540000000001</v>
      </c>
      <c r="G18" s="92">
        <v>1400.96003</v>
      </c>
      <c r="H18" s="93">
        <v>2056.442</v>
      </c>
      <c r="I18" s="147">
        <f t="shared" si="33"/>
        <v>1.1064056268059104</v>
      </c>
      <c r="J18" s="193">
        <f t="shared" si="51"/>
        <v>2.7288380569905346E-2</v>
      </c>
      <c r="K18" s="194">
        <f t="shared" si="52"/>
        <v>3.3408533519815542E-2</v>
      </c>
      <c r="L18" s="91">
        <v>1670.8430000000001</v>
      </c>
      <c r="M18" s="92">
        <v>928.29292000000009</v>
      </c>
      <c r="N18" s="92">
        <v>1385.84</v>
      </c>
      <c r="O18" s="97">
        <f t="shared" si="34"/>
        <v>0.67390181682731631</v>
      </c>
      <c r="P18" s="98">
        <f t="shared" si="53"/>
        <v>-0.10430078077851945</v>
      </c>
      <c r="Q18" s="99">
        <f t="shared" si="54"/>
        <v>1.1289822108237813E-2</v>
      </c>
      <c r="R18" s="91">
        <v>373.48899999999998</v>
      </c>
      <c r="S18" s="92">
        <v>389.16847999999987</v>
      </c>
      <c r="T18" s="93">
        <v>549.82500000000005</v>
      </c>
      <c r="U18" s="100">
        <f t="shared" si="35"/>
        <v>0.26736713216322172</v>
      </c>
      <c r="V18" s="101">
        <f t="shared" si="55"/>
        <v>9.3412960540151246E-2</v>
      </c>
      <c r="W18" s="102">
        <f t="shared" si="56"/>
        <v>-1.0419865086085889E-2</v>
      </c>
      <c r="X18" s="91">
        <v>102.72199999999999</v>
      </c>
      <c r="Y18" s="92">
        <v>83.498630000000006</v>
      </c>
      <c r="Z18" s="93">
        <v>120.777</v>
      </c>
      <c r="AA18" s="100">
        <f t="shared" si="37"/>
        <v>5.8731051009461972E-2</v>
      </c>
      <c r="AB18" s="101">
        <f t="shared" si="57"/>
        <v>1.0887820238368193E-2</v>
      </c>
      <c r="AC18" s="102">
        <f t="shared" si="58"/>
        <v>-8.6995702215189596E-4</v>
      </c>
      <c r="AD18" s="91">
        <v>125.508</v>
      </c>
      <c r="AE18" s="92">
        <v>259.77704999999997</v>
      </c>
      <c r="AF18" s="92">
        <v>240.51599999999999</v>
      </c>
      <c r="AG18" s="92">
        <f t="shared" si="59"/>
        <v>115.008</v>
      </c>
      <c r="AH18" s="93">
        <f t="shared" si="60"/>
        <v>-19.261049999999983</v>
      </c>
      <c r="AI18" s="91">
        <v>72.576999999999998</v>
      </c>
      <c r="AJ18" s="92">
        <v>2.6909200000000002</v>
      </c>
      <c r="AK18" s="92">
        <v>0</v>
      </c>
      <c r="AL18" s="92">
        <f t="shared" si="61"/>
        <v>-72.576999999999998</v>
      </c>
      <c r="AM18" s="93">
        <f t="shared" si="62"/>
        <v>-2.6909200000000002</v>
      </c>
      <c r="AN18" s="100">
        <f t="shared" si="39"/>
        <v>0.10570928408589966</v>
      </c>
      <c r="AO18" s="101">
        <f t="shared" si="63"/>
        <v>5.1539162765510509E-2</v>
      </c>
      <c r="AP18" s="102">
        <f t="shared" si="64"/>
        <v>-6.7103748077912501E-2</v>
      </c>
      <c r="AQ18" s="100">
        <f t="shared" si="42"/>
        <v>0</v>
      </c>
      <c r="AR18" s="101">
        <f t="shared" si="65"/>
        <v>-3.1324735435748194E-2</v>
      </c>
      <c r="AS18" s="102">
        <f t="shared" si="66"/>
        <v>-1.7900967175901237E-3</v>
      </c>
      <c r="AT18" s="100">
        <f t="shared" si="44"/>
        <v>0</v>
      </c>
      <c r="AU18" s="101">
        <f t="shared" si="67"/>
        <v>-3.3803062242495997E-2</v>
      </c>
      <c r="AV18" s="102">
        <f t="shared" si="68"/>
        <v>-1.920768574675182E-3</v>
      </c>
      <c r="AW18" s="91">
        <v>3290</v>
      </c>
      <c r="AX18" s="92">
        <v>1940</v>
      </c>
      <c r="AY18" s="93">
        <v>2748</v>
      </c>
      <c r="AZ18" s="91">
        <v>34</v>
      </c>
      <c r="BA18" s="92">
        <v>31.995000000000001</v>
      </c>
      <c r="BB18" s="93">
        <v>31</v>
      </c>
      <c r="BC18" s="91">
        <v>73</v>
      </c>
      <c r="BD18" s="92">
        <v>55.208300000000001</v>
      </c>
      <c r="BE18" s="93">
        <v>57</v>
      </c>
      <c r="BF18" s="91">
        <f t="shared" si="69"/>
        <v>9.849462365591398</v>
      </c>
      <c r="BG18" s="92">
        <f t="shared" si="70"/>
        <v>-0.90217162133670747</v>
      </c>
      <c r="BH18" s="93">
        <f t="shared" si="71"/>
        <v>-0.25628332383924146</v>
      </c>
      <c r="BI18" s="91">
        <f t="shared" si="72"/>
        <v>5.3567251461988299</v>
      </c>
      <c r="BJ18" s="92">
        <f t="shared" si="73"/>
        <v>0.349114796122727</v>
      </c>
      <c r="BK18" s="93">
        <f t="shared" si="74"/>
        <v>-0.49988216345086656</v>
      </c>
      <c r="BL18" s="91">
        <v>82</v>
      </c>
      <c r="BM18" s="92">
        <v>82</v>
      </c>
      <c r="BN18" s="93">
        <v>82</v>
      </c>
      <c r="BO18" s="91">
        <v>14899</v>
      </c>
      <c r="BP18" s="92">
        <v>8717</v>
      </c>
      <c r="BQ18" s="93">
        <v>12353</v>
      </c>
      <c r="BR18" s="91">
        <f t="shared" si="46"/>
        <v>166.47308346150731</v>
      </c>
      <c r="BS18" s="92">
        <f t="shared" si="75"/>
        <v>22.365827941002578</v>
      </c>
      <c r="BT18" s="93">
        <f t="shared" si="76"/>
        <v>5.7572374135550319</v>
      </c>
      <c r="BU18" s="91">
        <f t="shared" si="47"/>
        <v>748.34133915574967</v>
      </c>
      <c r="BV18" s="92">
        <f t="shared" si="77"/>
        <v>95.741339155749642</v>
      </c>
      <c r="BW18" s="93">
        <f t="shared" si="78"/>
        <v>26.196993794924879</v>
      </c>
      <c r="BX18" s="151">
        <f t="shared" si="48"/>
        <v>4.4952692867540032</v>
      </c>
      <c r="BY18" s="195">
        <f t="shared" si="79"/>
        <v>-3.3302141817425301E-2</v>
      </c>
      <c r="BZ18" s="196">
        <f t="shared" si="80"/>
        <v>1.9703176818381962E-3</v>
      </c>
      <c r="CA18" s="100">
        <f t="shared" si="81"/>
        <v>0.55181810059858849</v>
      </c>
      <c r="CB18" s="101">
        <f t="shared" si="82"/>
        <v>-0.11373179665862576</v>
      </c>
      <c r="CC18" s="192">
        <f t="shared" si="83"/>
        <v>-3.5501667626718136E-2</v>
      </c>
      <c r="CD18" s="206"/>
    </row>
    <row r="19" spans="1:82" s="139" customFormat="1" ht="15" customHeight="1" x14ac:dyDescent="0.2">
      <c r="A19" s="138" t="s">
        <v>109</v>
      </c>
      <c r="B19" s="172" t="s">
        <v>112</v>
      </c>
      <c r="C19" s="92">
        <v>2758.2869999999998</v>
      </c>
      <c r="D19" s="92">
        <v>1936.269</v>
      </c>
      <c r="E19" s="92">
        <v>2988.5360000000001</v>
      </c>
      <c r="F19" s="91">
        <v>2543.2910000000002</v>
      </c>
      <c r="G19" s="92">
        <v>1873.61</v>
      </c>
      <c r="H19" s="93">
        <v>2761.57</v>
      </c>
      <c r="I19" s="147">
        <f t="shared" si="33"/>
        <v>1.0821873064959424</v>
      </c>
      <c r="J19" s="193">
        <f t="shared" si="51"/>
        <v>-2.3472591514803742E-3</v>
      </c>
      <c r="K19" s="194">
        <f t="shared" si="52"/>
        <v>4.8744380807031584E-2</v>
      </c>
      <c r="L19" s="91">
        <v>1923.694</v>
      </c>
      <c r="M19" s="92">
        <v>1394.3869999999999</v>
      </c>
      <c r="N19" s="92">
        <v>2067.0070000000001</v>
      </c>
      <c r="O19" s="97">
        <f t="shared" si="34"/>
        <v>0.7484898083336653</v>
      </c>
      <c r="P19" s="98">
        <f t="shared" si="53"/>
        <v>-7.8900160749453274E-3</v>
      </c>
      <c r="Q19" s="99">
        <f t="shared" si="54"/>
        <v>4.2650230261572775E-3</v>
      </c>
      <c r="R19" s="91">
        <v>488.14299999999997</v>
      </c>
      <c r="S19" s="92">
        <v>300.96699999999998</v>
      </c>
      <c r="T19" s="93">
        <v>426.24099999999999</v>
      </c>
      <c r="U19" s="100">
        <f t="shared" si="35"/>
        <v>0.15434734589382126</v>
      </c>
      <c r="V19" s="101">
        <f t="shared" si="55"/>
        <v>-3.7586255097964566E-2</v>
      </c>
      <c r="W19" s="102">
        <f t="shared" si="56"/>
        <v>-6.2874713840540553E-3</v>
      </c>
      <c r="X19" s="91">
        <v>131.45400000000001</v>
      </c>
      <c r="Y19" s="92">
        <v>178.256</v>
      </c>
      <c r="Z19" s="93">
        <v>268.322</v>
      </c>
      <c r="AA19" s="100">
        <f t="shared" si="37"/>
        <v>9.7162845772513454E-2</v>
      </c>
      <c r="AB19" s="101">
        <f t="shared" si="57"/>
        <v>4.5476271172910025E-2</v>
      </c>
      <c r="AC19" s="102">
        <f t="shared" si="58"/>
        <v>2.02244835789675E-3</v>
      </c>
      <c r="AD19" s="91">
        <v>293.30399999999997</v>
      </c>
      <c r="AE19" s="92">
        <v>291</v>
      </c>
      <c r="AF19" s="92">
        <v>296.649</v>
      </c>
      <c r="AG19" s="92">
        <f t="shared" si="59"/>
        <v>3.3450000000000273</v>
      </c>
      <c r="AH19" s="93">
        <f t="shared" si="60"/>
        <v>5.6490000000000009</v>
      </c>
      <c r="AI19" s="91">
        <v>0</v>
      </c>
      <c r="AJ19" s="92">
        <v>0</v>
      </c>
      <c r="AK19" s="92">
        <v>0</v>
      </c>
      <c r="AL19" s="92">
        <f t="shared" si="61"/>
        <v>0</v>
      </c>
      <c r="AM19" s="93">
        <f t="shared" si="62"/>
        <v>0</v>
      </c>
      <c r="AN19" s="100">
        <f t="shared" si="39"/>
        <v>9.9262314390725095E-2</v>
      </c>
      <c r="AO19" s="101">
        <f t="shared" si="63"/>
        <v>-7.073248224767778E-3</v>
      </c>
      <c r="AP19" s="102">
        <f t="shared" si="64"/>
        <v>-5.1026720862124578E-2</v>
      </c>
      <c r="AQ19" s="100">
        <f t="shared" si="42"/>
        <v>0</v>
      </c>
      <c r="AR19" s="101">
        <f t="shared" si="65"/>
        <v>0</v>
      </c>
      <c r="AS19" s="102">
        <f t="shared" si="66"/>
        <v>0</v>
      </c>
      <c r="AT19" s="100">
        <f t="shared" si="44"/>
        <v>0</v>
      </c>
      <c r="AU19" s="101">
        <f t="shared" si="67"/>
        <v>0</v>
      </c>
      <c r="AV19" s="102">
        <f t="shared" si="68"/>
        <v>0</v>
      </c>
      <c r="AW19" s="91">
        <v>3156</v>
      </c>
      <c r="AX19" s="92">
        <v>2019</v>
      </c>
      <c r="AY19" s="93">
        <v>3025</v>
      </c>
      <c r="AZ19" s="91">
        <v>36</v>
      </c>
      <c r="BA19" s="92">
        <v>36.08</v>
      </c>
      <c r="BB19" s="93">
        <v>37</v>
      </c>
      <c r="BC19" s="91">
        <v>64</v>
      </c>
      <c r="BD19" s="92">
        <v>64.67</v>
      </c>
      <c r="BE19" s="93">
        <v>65</v>
      </c>
      <c r="BF19" s="91">
        <f t="shared" si="69"/>
        <v>9.0840840840840844</v>
      </c>
      <c r="BG19" s="92">
        <f t="shared" si="70"/>
        <v>-0.65665665665665607</v>
      </c>
      <c r="BH19" s="93">
        <f t="shared" si="71"/>
        <v>-0.24241258997356496</v>
      </c>
      <c r="BI19" s="91">
        <f t="shared" si="72"/>
        <v>5.1709401709401712</v>
      </c>
      <c r="BJ19" s="92">
        <f t="shared" si="73"/>
        <v>-0.30822649572649574</v>
      </c>
      <c r="BK19" s="93">
        <f t="shared" si="74"/>
        <v>-3.2399863078693691E-2</v>
      </c>
      <c r="BL19" s="91">
        <v>100</v>
      </c>
      <c r="BM19" s="92">
        <v>100</v>
      </c>
      <c r="BN19" s="93">
        <v>91</v>
      </c>
      <c r="BO19" s="91">
        <v>15034</v>
      </c>
      <c r="BP19" s="92">
        <v>9078</v>
      </c>
      <c r="BQ19" s="93">
        <v>13520</v>
      </c>
      <c r="BR19" s="91">
        <f t="shared" si="46"/>
        <v>204.25813609467457</v>
      </c>
      <c r="BS19" s="92">
        <f t="shared" si="75"/>
        <v>35.088853136047447</v>
      </c>
      <c r="BT19" s="93">
        <f t="shared" si="76"/>
        <v>-2.1320379524723876</v>
      </c>
      <c r="BU19" s="91">
        <f t="shared" si="47"/>
        <v>912.91570247933885</v>
      </c>
      <c r="BV19" s="92">
        <f t="shared" si="77"/>
        <v>107.05670374676595</v>
      </c>
      <c r="BW19" s="93">
        <f t="shared" si="78"/>
        <v>-15.073401037253575</v>
      </c>
      <c r="BX19" s="151">
        <f t="shared" si="48"/>
        <v>4.4694214876033058</v>
      </c>
      <c r="BY19" s="195">
        <f t="shared" si="79"/>
        <v>-0.29420335396830399</v>
      </c>
      <c r="BZ19" s="196">
        <f t="shared" si="80"/>
        <v>-2.6863802144093896E-2</v>
      </c>
      <c r="CA19" s="100">
        <f t="shared" si="81"/>
        <v>0.54421768707482998</v>
      </c>
      <c r="CB19" s="101">
        <f t="shared" si="82"/>
        <v>-6.478283621140779E-3</v>
      </c>
      <c r="CC19" s="192">
        <f t="shared" si="83"/>
        <v>4.2670725748863103E-2</v>
      </c>
      <c r="CD19" s="206"/>
    </row>
    <row r="20" spans="1:82" s="139" customFormat="1" ht="15" customHeight="1" x14ac:dyDescent="0.2">
      <c r="A20" s="138" t="s">
        <v>113</v>
      </c>
      <c r="B20" s="172" t="s">
        <v>114</v>
      </c>
      <c r="C20" s="92">
        <v>1389.529</v>
      </c>
      <c r="D20" s="92">
        <v>969.64400000000001</v>
      </c>
      <c r="E20" s="92">
        <v>1419.81</v>
      </c>
      <c r="F20" s="91">
        <v>1332.3030000000001</v>
      </c>
      <c r="G20" s="92">
        <v>886.89</v>
      </c>
      <c r="H20" s="93">
        <v>1255.9649999999999</v>
      </c>
      <c r="I20" s="147">
        <f t="shared" si="33"/>
        <v>1.1304534760124685</v>
      </c>
      <c r="J20" s="193">
        <f t="shared" si="51"/>
        <v>8.750078431996311E-2</v>
      </c>
      <c r="K20" s="194">
        <f t="shared" si="52"/>
        <v>3.7145399475355667E-2</v>
      </c>
      <c r="L20" s="91">
        <v>874.58100000000002</v>
      </c>
      <c r="M20" s="92">
        <v>503.60700000000003</v>
      </c>
      <c r="N20" s="92">
        <v>739.60799999999995</v>
      </c>
      <c r="O20" s="97">
        <f t="shared" si="34"/>
        <v>0.5888762823804804</v>
      </c>
      <c r="P20" s="98">
        <f t="shared" si="53"/>
        <v>-6.7566733960396919E-2</v>
      </c>
      <c r="Q20" s="99">
        <f t="shared" si="54"/>
        <v>2.1041488888615567E-2</v>
      </c>
      <c r="R20" s="91">
        <v>262.61900000000003</v>
      </c>
      <c r="S20" s="92">
        <v>303.15799999999996</v>
      </c>
      <c r="T20" s="93">
        <v>408.12099999999998</v>
      </c>
      <c r="U20" s="100">
        <f t="shared" si="35"/>
        <v>0.32494615693908668</v>
      </c>
      <c r="V20" s="101">
        <f t="shared" si="55"/>
        <v>0.12782958510820436</v>
      </c>
      <c r="W20" s="102">
        <f t="shared" si="56"/>
        <v>-1.6875263981207811E-2</v>
      </c>
      <c r="X20" s="91">
        <v>195.10300000000001</v>
      </c>
      <c r="Y20" s="92">
        <v>80.125</v>
      </c>
      <c r="Z20" s="93">
        <v>108.236</v>
      </c>
      <c r="AA20" s="100">
        <f t="shared" si="37"/>
        <v>8.6177560680432988E-2</v>
      </c>
      <c r="AB20" s="101">
        <f t="shared" si="57"/>
        <v>-6.0262851147807286E-2</v>
      </c>
      <c r="AC20" s="102">
        <f t="shared" si="58"/>
        <v>-4.1662249074076729E-3</v>
      </c>
      <c r="AD20" s="91">
        <v>417.8</v>
      </c>
      <c r="AE20" s="92">
        <v>197.77799999999999</v>
      </c>
      <c r="AF20" s="92">
        <v>145.90199999999999</v>
      </c>
      <c r="AG20" s="92">
        <f t="shared" si="59"/>
        <v>-271.89800000000002</v>
      </c>
      <c r="AH20" s="93">
        <f t="shared" si="60"/>
        <v>-51.876000000000005</v>
      </c>
      <c r="AI20" s="91">
        <v>230.95400000000001</v>
      </c>
      <c r="AJ20" s="92">
        <v>27.709790000000002</v>
      </c>
      <c r="AK20" s="92">
        <v>0</v>
      </c>
      <c r="AL20" s="92">
        <f t="shared" si="61"/>
        <v>-230.95400000000001</v>
      </c>
      <c r="AM20" s="93">
        <f t="shared" si="62"/>
        <v>-27.709790000000002</v>
      </c>
      <c r="AN20" s="100">
        <f t="shared" si="39"/>
        <v>0.10276163712045977</v>
      </c>
      <c r="AO20" s="101">
        <f t="shared" si="63"/>
        <v>-0.19791578666846438</v>
      </c>
      <c r="AP20" s="102">
        <f t="shared" si="64"/>
        <v>-0.10120806722464007</v>
      </c>
      <c r="AQ20" s="100">
        <f t="shared" si="42"/>
        <v>0</v>
      </c>
      <c r="AR20" s="101">
        <f t="shared" si="65"/>
        <v>-0.16621027700753277</v>
      </c>
      <c r="AS20" s="102">
        <f t="shared" si="66"/>
        <v>-2.8577281971527695E-2</v>
      </c>
      <c r="AT20" s="100">
        <f t="shared" si="44"/>
        <v>0</v>
      </c>
      <c r="AU20" s="101">
        <f t="shared" si="67"/>
        <v>-0.17334945579196323</v>
      </c>
      <c r="AV20" s="102">
        <f t="shared" si="68"/>
        <v>-3.1243773184949659E-2</v>
      </c>
      <c r="AW20" s="91">
        <v>1789</v>
      </c>
      <c r="AX20" s="92">
        <v>922</v>
      </c>
      <c r="AY20" s="93">
        <v>1242</v>
      </c>
      <c r="AZ20" s="91">
        <v>24</v>
      </c>
      <c r="BA20" s="92">
        <v>25</v>
      </c>
      <c r="BB20" s="93">
        <v>24</v>
      </c>
      <c r="BC20" s="91">
        <v>43</v>
      </c>
      <c r="BD20" s="92">
        <v>33</v>
      </c>
      <c r="BE20" s="93">
        <v>33.68</v>
      </c>
      <c r="BF20" s="91">
        <f t="shared" si="69"/>
        <v>5.75</v>
      </c>
      <c r="BG20" s="92">
        <f t="shared" si="70"/>
        <v>-2.5324074074074083</v>
      </c>
      <c r="BH20" s="93">
        <f t="shared" si="71"/>
        <v>-0.39666666666666739</v>
      </c>
      <c r="BI20" s="91">
        <f t="shared" si="72"/>
        <v>4.0973871733966742</v>
      </c>
      <c r="BJ20" s="92">
        <f t="shared" si="73"/>
        <v>-0.52535184469118068</v>
      </c>
      <c r="BK20" s="93">
        <f t="shared" si="74"/>
        <v>-0.55917848316898233</v>
      </c>
      <c r="BL20" s="91">
        <v>70</v>
      </c>
      <c r="BM20" s="92">
        <v>69</v>
      </c>
      <c r="BN20" s="93">
        <v>70</v>
      </c>
      <c r="BO20" s="91">
        <v>8750</v>
      </c>
      <c r="BP20" s="92">
        <v>4543</v>
      </c>
      <c r="BQ20" s="93">
        <v>6033</v>
      </c>
      <c r="BR20" s="91">
        <f t="shared" si="46"/>
        <v>208.18249627051219</v>
      </c>
      <c r="BS20" s="92">
        <f t="shared" si="75"/>
        <v>55.919296270512177</v>
      </c>
      <c r="BT20" s="93">
        <f t="shared" si="76"/>
        <v>12.961276812004598</v>
      </c>
      <c r="BU20" s="91">
        <f t="shared" si="47"/>
        <v>1011.243961352657</v>
      </c>
      <c r="BV20" s="92">
        <f t="shared" si="77"/>
        <v>266.52456504186887</v>
      </c>
      <c r="BW20" s="93">
        <f t="shared" si="78"/>
        <v>49.324221656344662</v>
      </c>
      <c r="BX20" s="151">
        <f t="shared" si="48"/>
        <v>4.8574879227053138</v>
      </c>
      <c r="BY20" s="195">
        <f t="shared" si="79"/>
        <v>-3.3512636266178397E-2</v>
      </c>
      <c r="BZ20" s="196">
        <f t="shared" si="80"/>
        <v>-6.984396449642194E-2</v>
      </c>
      <c r="CA20" s="100">
        <f t="shared" si="81"/>
        <v>0.31569858712715854</v>
      </c>
      <c r="CB20" s="101">
        <f t="shared" si="82"/>
        <v>-0.14217687074829932</v>
      </c>
      <c r="CC20" s="192">
        <f t="shared" si="83"/>
        <v>-4.806152176866979E-2</v>
      </c>
      <c r="CD20" s="206"/>
    </row>
    <row r="21" spans="1:82" s="139" customFormat="1" ht="15" customHeight="1" x14ac:dyDescent="0.2">
      <c r="A21" s="138" t="s">
        <v>113</v>
      </c>
      <c r="B21" s="172" t="s">
        <v>115</v>
      </c>
      <c r="C21" s="92">
        <v>4347.4679999999998</v>
      </c>
      <c r="D21" s="92">
        <v>2973.0929999999998</v>
      </c>
      <c r="E21" s="92">
        <v>4736.4030000000002</v>
      </c>
      <c r="F21" s="91">
        <v>4245.0320000000002</v>
      </c>
      <c r="G21" s="92">
        <v>2891.152</v>
      </c>
      <c r="H21" s="93">
        <v>4390.3090000000002</v>
      </c>
      <c r="I21" s="147">
        <f t="shared" si="33"/>
        <v>1.0788313533284331</v>
      </c>
      <c r="J21" s="193">
        <f t="shared" si="51"/>
        <v>5.4700557612405554E-2</v>
      </c>
      <c r="K21" s="194">
        <f t="shared" si="52"/>
        <v>5.0489363699385503E-2</v>
      </c>
      <c r="L21" s="91">
        <v>2708.491</v>
      </c>
      <c r="M21" s="92">
        <v>2040.204</v>
      </c>
      <c r="N21" s="92">
        <v>3171.1149999999998</v>
      </c>
      <c r="O21" s="97">
        <f t="shared" si="34"/>
        <v>0.72229881769141979</v>
      </c>
      <c r="P21" s="98">
        <f t="shared" si="53"/>
        <v>8.4260989001318065E-2</v>
      </c>
      <c r="Q21" s="99">
        <f t="shared" si="54"/>
        <v>1.6627168466474163E-2</v>
      </c>
      <c r="R21" s="91">
        <v>899.89700000000005</v>
      </c>
      <c r="S21" s="92">
        <v>549.68500000000017</v>
      </c>
      <c r="T21" s="93">
        <v>765.45100000000002</v>
      </c>
      <c r="U21" s="100">
        <f t="shared" si="35"/>
        <v>0.17435014255260847</v>
      </c>
      <c r="V21" s="101">
        <f t="shared" si="55"/>
        <v>-3.7638129856174318E-2</v>
      </c>
      <c r="W21" s="102">
        <f t="shared" si="56"/>
        <v>-1.577649208991469E-2</v>
      </c>
      <c r="X21" s="91">
        <v>636.64400000000001</v>
      </c>
      <c r="Y21" s="92">
        <v>301.26299999999998</v>
      </c>
      <c r="Z21" s="93">
        <v>453.74299999999999</v>
      </c>
      <c r="AA21" s="100">
        <f t="shared" si="37"/>
        <v>0.10335103975597161</v>
      </c>
      <c r="AB21" s="101">
        <f t="shared" si="57"/>
        <v>-4.6622859145143844E-2</v>
      </c>
      <c r="AC21" s="102">
        <f t="shared" si="58"/>
        <v>-8.5067637655963924E-4</v>
      </c>
      <c r="AD21" s="91">
        <v>2730.8420000000001</v>
      </c>
      <c r="AE21" s="92">
        <v>2419.5830000000001</v>
      </c>
      <c r="AF21" s="92">
        <v>2442.248</v>
      </c>
      <c r="AG21" s="92">
        <f t="shared" si="59"/>
        <v>-288.59400000000005</v>
      </c>
      <c r="AH21" s="93">
        <f t="shared" si="60"/>
        <v>22.664999999999964</v>
      </c>
      <c r="AI21" s="91">
        <v>1052.797</v>
      </c>
      <c r="AJ21" s="92">
        <v>1142.5989999999999</v>
      </c>
      <c r="AK21" s="92">
        <v>1018.745</v>
      </c>
      <c r="AL21" s="92">
        <f t="shared" si="61"/>
        <v>-34.052000000000021</v>
      </c>
      <c r="AM21" s="93">
        <f t="shared" si="62"/>
        <v>-123.85399999999993</v>
      </c>
      <c r="AN21" s="100">
        <f t="shared" si="39"/>
        <v>0.51563348811323695</v>
      </c>
      <c r="AO21" s="101">
        <f t="shared" si="63"/>
        <v>-0.11251190594141747</v>
      </c>
      <c r="AP21" s="102">
        <f t="shared" si="64"/>
        <v>-0.29819339183972793</v>
      </c>
      <c r="AQ21" s="100">
        <f t="shared" si="42"/>
        <v>0.21508832757685525</v>
      </c>
      <c r="AR21" s="101">
        <f t="shared" si="65"/>
        <v>-2.7074926988790798E-2</v>
      </c>
      <c r="AS21" s="102">
        <f t="shared" si="66"/>
        <v>-0.16922491119502303</v>
      </c>
      <c r="AT21" s="100">
        <f t="shared" si="44"/>
        <v>0.23204403152488809</v>
      </c>
      <c r="AU21" s="101">
        <f t="shared" si="67"/>
        <v>-1.5962815066609931E-2</v>
      </c>
      <c r="AV21" s="102">
        <f t="shared" si="68"/>
        <v>-0.16316140907456841</v>
      </c>
      <c r="AW21" s="91">
        <v>5068</v>
      </c>
      <c r="AX21" s="92">
        <v>2760</v>
      </c>
      <c r="AY21" s="93">
        <v>4073</v>
      </c>
      <c r="AZ21" s="91">
        <v>65</v>
      </c>
      <c r="BA21" s="92">
        <v>50</v>
      </c>
      <c r="BB21" s="93">
        <v>54</v>
      </c>
      <c r="BC21" s="91">
        <v>68</v>
      </c>
      <c r="BD21" s="92">
        <v>51</v>
      </c>
      <c r="BE21" s="93">
        <v>60</v>
      </c>
      <c r="BF21" s="91">
        <f t="shared" si="69"/>
        <v>8.3806584362139915</v>
      </c>
      <c r="BG21" s="92">
        <f t="shared" si="70"/>
        <v>-0.28258942703387113</v>
      </c>
      <c r="BH21" s="93">
        <f t="shared" si="71"/>
        <v>-0.81934156378600953</v>
      </c>
      <c r="BI21" s="91">
        <f t="shared" si="72"/>
        <v>7.5425925925925936</v>
      </c>
      <c r="BJ21" s="92">
        <f t="shared" si="73"/>
        <v>-0.73845315904139408</v>
      </c>
      <c r="BK21" s="93">
        <f t="shared" si="74"/>
        <v>-1.4770152505446612</v>
      </c>
      <c r="BL21" s="91">
        <v>122</v>
      </c>
      <c r="BM21" s="92">
        <v>122</v>
      </c>
      <c r="BN21" s="93">
        <v>122</v>
      </c>
      <c r="BO21" s="91">
        <v>20199</v>
      </c>
      <c r="BP21" s="92">
        <v>10950</v>
      </c>
      <c r="BQ21" s="93">
        <v>16350</v>
      </c>
      <c r="BR21" s="91">
        <f t="shared" si="46"/>
        <v>268.5204281345566</v>
      </c>
      <c r="BS21" s="92">
        <f t="shared" si="75"/>
        <v>58.359925139358808</v>
      </c>
      <c r="BT21" s="93">
        <f t="shared" si="76"/>
        <v>4.4882820158351251</v>
      </c>
      <c r="BU21" s="91">
        <f t="shared" si="47"/>
        <v>1077.9054750797939</v>
      </c>
      <c r="BV21" s="92">
        <f t="shared" si="77"/>
        <v>240.29063687932035</v>
      </c>
      <c r="BW21" s="93">
        <f t="shared" si="78"/>
        <v>30.386634500083801</v>
      </c>
      <c r="BX21" s="151">
        <f t="shared" si="48"/>
        <v>4.0142401178492513</v>
      </c>
      <c r="BY21" s="195">
        <f t="shared" si="79"/>
        <v>2.8644222032360833E-2</v>
      </c>
      <c r="BZ21" s="196">
        <f t="shared" si="80"/>
        <v>4.6848813501425113E-2</v>
      </c>
      <c r="CA21" s="100">
        <f t="shared" si="81"/>
        <v>0.49090254008286799</v>
      </c>
      <c r="CB21" s="101">
        <f t="shared" si="82"/>
        <v>-0.11556476310574665</v>
      </c>
      <c r="CC21" s="192">
        <f t="shared" si="83"/>
        <v>-4.9764563848432308E-3</v>
      </c>
      <c r="CD21" s="206"/>
    </row>
    <row r="22" spans="1:82" s="136" customFormat="1" ht="15" customHeight="1" x14ac:dyDescent="0.2">
      <c r="A22" s="137" t="s">
        <v>116</v>
      </c>
      <c r="B22" s="173" t="s">
        <v>117</v>
      </c>
      <c r="C22" s="69">
        <v>1072.7449999999999</v>
      </c>
      <c r="D22" s="69">
        <v>650.26</v>
      </c>
      <c r="E22" s="69">
        <v>1058.221</v>
      </c>
      <c r="F22" s="68">
        <v>1105.182</v>
      </c>
      <c r="G22" s="69">
        <v>661.35</v>
      </c>
      <c r="H22" s="70">
        <v>931.125</v>
      </c>
      <c r="I22" s="145">
        <f t="shared" si="33"/>
        <v>1.1364972479527453</v>
      </c>
      <c r="J22" s="176">
        <f t="shared" si="51"/>
        <v>0.16584716497998619</v>
      </c>
      <c r="K22" s="146">
        <f t="shared" si="52"/>
        <v>0.15326597857949364</v>
      </c>
      <c r="L22" s="68">
        <v>616.22</v>
      </c>
      <c r="M22" s="69">
        <v>480.05799999999999</v>
      </c>
      <c r="N22" s="69">
        <v>697.94200000000001</v>
      </c>
      <c r="O22" s="74">
        <f t="shared" si="34"/>
        <v>0.74956853268895152</v>
      </c>
      <c r="P22" s="75">
        <f t="shared" si="53"/>
        <v>0.1919952099240132</v>
      </c>
      <c r="Q22" s="76">
        <f t="shared" si="54"/>
        <v>2.3692672705584172E-2</v>
      </c>
      <c r="R22" s="68">
        <v>447.39100000000002</v>
      </c>
      <c r="S22" s="69">
        <v>150.72400000000002</v>
      </c>
      <c r="T22" s="70">
        <v>191.86099999999999</v>
      </c>
      <c r="U22" s="77">
        <f t="shared" si="35"/>
        <v>0.20605289300577256</v>
      </c>
      <c r="V22" s="78">
        <f t="shared" si="55"/>
        <v>-0.19875916509868446</v>
      </c>
      <c r="W22" s="79">
        <f t="shared" si="56"/>
        <v>-2.1850637651216948E-2</v>
      </c>
      <c r="X22" s="68">
        <v>41.572000000000003</v>
      </c>
      <c r="Y22" s="69">
        <v>30.568000000000001</v>
      </c>
      <c r="Z22" s="70">
        <v>41.322000000000003</v>
      </c>
      <c r="AA22" s="77">
        <f t="shared" si="37"/>
        <v>4.4378574305275878E-2</v>
      </c>
      <c r="AB22" s="78">
        <f t="shared" si="57"/>
        <v>6.7630503463261271E-3</v>
      </c>
      <c r="AC22" s="79">
        <f t="shared" si="58"/>
        <v>-1.8420350543672734E-3</v>
      </c>
      <c r="AD22" s="68">
        <v>566.38</v>
      </c>
      <c r="AE22" s="69">
        <v>646.42899999999997</v>
      </c>
      <c r="AF22" s="69">
        <v>542.05399999999997</v>
      </c>
      <c r="AG22" s="69">
        <f t="shared" si="59"/>
        <v>-24.326000000000022</v>
      </c>
      <c r="AH22" s="70">
        <f t="shared" si="60"/>
        <v>-104.375</v>
      </c>
      <c r="AI22" s="68">
        <v>407.99900000000002</v>
      </c>
      <c r="AJ22" s="69">
        <v>542.43499999999995</v>
      </c>
      <c r="AK22" s="69">
        <v>449.92899999999997</v>
      </c>
      <c r="AL22" s="69">
        <f t="shared" si="61"/>
        <v>41.92999999999995</v>
      </c>
      <c r="AM22" s="70">
        <f t="shared" si="62"/>
        <v>-92.505999999999972</v>
      </c>
      <c r="AN22" s="77">
        <f t="shared" si="39"/>
        <v>0.51223137699970045</v>
      </c>
      <c r="AO22" s="78">
        <f t="shared" si="63"/>
        <v>-1.5741253961059187E-2</v>
      </c>
      <c r="AP22" s="79">
        <f t="shared" si="64"/>
        <v>-0.48187713344227656</v>
      </c>
      <c r="AQ22" s="77">
        <f t="shared" si="42"/>
        <v>0.42517489257914931</v>
      </c>
      <c r="AR22" s="78">
        <f t="shared" si="65"/>
        <v>4.4843126875277417E-2</v>
      </c>
      <c r="AS22" s="79">
        <f t="shared" si="66"/>
        <v>-0.40900681935146299</v>
      </c>
      <c r="AT22" s="77">
        <f t="shared" si="44"/>
        <v>0.48321009531480735</v>
      </c>
      <c r="AU22" s="78">
        <f t="shared" si="67"/>
        <v>0.11404103537716809</v>
      </c>
      <c r="AV22" s="79">
        <f t="shared" si="68"/>
        <v>-0.33698344819468068</v>
      </c>
      <c r="AW22" s="68">
        <v>1203</v>
      </c>
      <c r="AX22" s="69">
        <v>572</v>
      </c>
      <c r="AY22" s="70">
        <v>801</v>
      </c>
      <c r="AZ22" s="68">
        <v>19</v>
      </c>
      <c r="BA22" s="69">
        <v>15</v>
      </c>
      <c r="BB22" s="70">
        <v>13</v>
      </c>
      <c r="BC22" s="68">
        <v>30</v>
      </c>
      <c r="BD22" s="69">
        <v>24</v>
      </c>
      <c r="BE22" s="70">
        <v>22</v>
      </c>
      <c r="BF22" s="68">
        <f t="shared" si="69"/>
        <v>6.8461538461538458</v>
      </c>
      <c r="BG22" s="69">
        <f t="shared" si="70"/>
        <v>-0.18893387314439991</v>
      </c>
      <c r="BH22" s="70">
        <f t="shared" si="71"/>
        <v>0.49059829059829063</v>
      </c>
      <c r="BI22" s="68">
        <f t="shared" si="72"/>
        <v>4.045454545454545</v>
      </c>
      <c r="BJ22" s="69">
        <f t="shared" si="73"/>
        <v>-0.41010101010101074</v>
      </c>
      <c r="BK22" s="70">
        <f t="shared" si="74"/>
        <v>7.3232323232323093E-2</v>
      </c>
      <c r="BL22" s="68">
        <v>62</v>
      </c>
      <c r="BM22" s="69">
        <v>62</v>
      </c>
      <c r="BN22" s="70">
        <v>62</v>
      </c>
      <c r="BO22" s="68">
        <v>6308</v>
      </c>
      <c r="BP22" s="69">
        <v>3223</v>
      </c>
      <c r="BQ22" s="70">
        <v>4428</v>
      </c>
      <c r="BR22" s="68">
        <f t="shared" si="46"/>
        <v>210.28116531165313</v>
      </c>
      <c r="BS22" s="69">
        <f t="shared" si="75"/>
        <v>35.07793132306719</v>
      </c>
      <c r="BT22" s="70">
        <f t="shared" si="76"/>
        <v>5.0841439030276092</v>
      </c>
      <c r="BU22" s="68">
        <f t="shared" si="47"/>
        <v>1162.4531835205992</v>
      </c>
      <c r="BV22" s="69">
        <f t="shared" si="77"/>
        <v>243.76490421885353</v>
      </c>
      <c r="BW22" s="70">
        <f t="shared" si="78"/>
        <v>6.2468898143054048</v>
      </c>
      <c r="BX22" s="150">
        <f t="shared" si="48"/>
        <v>5.5280898876404496</v>
      </c>
      <c r="BY22" s="177">
        <f t="shared" si="79"/>
        <v>0.28453211540437273</v>
      </c>
      <c r="BZ22" s="149">
        <f t="shared" si="80"/>
        <v>-0.10652549697493541</v>
      </c>
      <c r="CA22" s="77">
        <f t="shared" si="81"/>
        <v>0.26160935838355193</v>
      </c>
      <c r="CB22" s="78">
        <f t="shared" si="82"/>
        <v>-0.11107172397494974</v>
      </c>
      <c r="CC22" s="112">
        <f t="shared" si="83"/>
        <v>-2.5594348620547158E-2</v>
      </c>
      <c r="CD22" s="206"/>
    </row>
    <row r="23" spans="1:82" s="139" customFormat="1" ht="15" customHeight="1" x14ac:dyDescent="0.2">
      <c r="A23" s="138" t="s">
        <v>116</v>
      </c>
      <c r="B23" s="172" t="s">
        <v>118</v>
      </c>
      <c r="C23" s="92">
        <v>1579.452</v>
      </c>
      <c r="D23" s="92">
        <v>1183.1089999999999</v>
      </c>
      <c r="E23" s="92">
        <v>1717.4590000000001</v>
      </c>
      <c r="F23" s="91">
        <v>1819.9929999999999</v>
      </c>
      <c r="G23" s="92">
        <v>1256.566</v>
      </c>
      <c r="H23" s="93">
        <v>1869.0550000000001</v>
      </c>
      <c r="I23" s="147">
        <f t="shared" si="33"/>
        <v>0.91889163240247074</v>
      </c>
      <c r="J23" s="193">
        <f t="shared" si="51"/>
        <v>5.105752534821284E-2</v>
      </c>
      <c r="K23" s="194">
        <f t="shared" si="52"/>
        <v>-2.2649838558863489E-2</v>
      </c>
      <c r="L23" s="91">
        <v>1057.788</v>
      </c>
      <c r="M23" s="92">
        <v>874.74599999999998</v>
      </c>
      <c r="N23" s="92">
        <v>1302.354</v>
      </c>
      <c r="O23" s="97">
        <f t="shared" si="34"/>
        <v>0.69679811455521645</v>
      </c>
      <c r="P23" s="98">
        <f t="shared" si="53"/>
        <v>0.11559368135135251</v>
      </c>
      <c r="Q23" s="99">
        <f t="shared" si="54"/>
        <v>6.5799935235411056E-4</v>
      </c>
      <c r="R23" s="91">
        <v>690.21400000000006</v>
      </c>
      <c r="S23" s="92">
        <v>286.18600000000004</v>
      </c>
      <c r="T23" s="93">
        <v>423.53800000000001</v>
      </c>
      <c r="U23" s="100">
        <f t="shared" si="35"/>
        <v>0.22660542359641636</v>
      </c>
      <c r="V23" s="101">
        <f t="shared" si="55"/>
        <v>-0.15263449655712272</v>
      </c>
      <c r="W23" s="102">
        <f t="shared" si="56"/>
        <v>-1.1470382718818672E-3</v>
      </c>
      <c r="X23" s="91">
        <v>71.991</v>
      </c>
      <c r="Y23" s="92">
        <v>95.634</v>
      </c>
      <c r="Z23" s="93">
        <v>143.16300000000001</v>
      </c>
      <c r="AA23" s="100">
        <f t="shared" si="37"/>
        <v>7.6596461848367228E-2</v>
      </c>
      <c r="AB23" s="101">
        <f t="shared" si="57"/>
        <v>3.7040815205770253E-2</v>
      </c>
      <c r="AC23" s="102">
        <f t="shared" si="58"/>
        <v>4.8903891952783995E-4</v>
      </c>
      <c r="AD23" s="91">
        <v>415.25200000000001</v>
      </c>
      <c r="AE23" s="92">
        <v>359.89299999999997</v>
      </c>
      <c r="AF23" s="92">
        <v>338.755</v>
      </c>
      <c r="AG23" s="92">
        <f t="shared" si="59"/>
        <v>-76.497000000000014</v>
      </c>
      <c r="AH23" s="93">
        <f t="shared" si="60"/>
        <v>-21.137999999999977</v>
      </c>
      <c r="AI23" s="91">
        <v>91.319000000000003</v>
      </c>
      <c r="AJ23" s="92">
        <v>0</v>
      </c>
      <c r="AK23" s="92">
        <v>0</v>
      </c>
      <c r="AL23" s="92">
        <f t="shared" si="61"/>
        <v>-91.319000000000003</v>
      </c>
      <c r="AM23" s="93">
        <f t="shared" si="62"/>
        <v>0</v>
      </c>
      <c r="AN23" s="100">
        <f t="shared" si="39"/>
        <v>0.19724197200631863</v>
      </c>
      <c r="AO23" s="101">
        <f t="shared" si="63"/>
        <v>-6.5666935640130902E-2</v>
      </c>
      <c r="AP23" s="102">
        <f t="shared" si="64"/>
        <v>-0.10695062563261407</v>
      </c>
      <c r="AQ23" s="100">
        <f t="shared" si="42"/>
        <v>0</v>
      </c>
      <c r="AR23" s="101">
        <f t="shared" si="65"/>
        <v>-5.7816888389137497E-2</v>
      </c>
      <c r="AS23" s="102">
        <f t="shared" si="66"/>
        <v>0</v>
      </c>
      <c r="AT23" s="100">
        <f t="shared" si="44"/>
        <v>0</v>
      </c>
      <c r="AU23" s="101">
        <f t="shared" si="67"/>
        <v>-5.0175467707842834E-2</v>
      </c>
      <c r="AV23" s="102">
        <f t="shared" si="68"/>
        <v>0</v>
      </c>
      <c r="AW23" s="91">
        <v>1784</v>
      </c>
      <c r="AX23" s="92">
        <v>1119</v>
      </c>
      <c r="AY23" s="93">
        <v>1628</v>
      </c>
      <c r="AZ23" s="91">
        <v>29</v>
      </c>
      <c r="BA23" s="92">
        <v>24</v>
      </c>
      <c r="BB23" s="93">
        <v>24</v>
      </c>
      <c r="BC23" s="91">
        <v>46</v>
      </c>
      <c r="BD23" s="92">
        <v>41</v>
      </c>
      <c r="BE23" s="93">
        <v>42</v>
      </c>
      <c r="BF23" s="91">
        <f t="shared" si="69"/>
        <v>7.5370370370370363</v>
      </c>
      <c r="BG23" s="92">
        <f t="shared" si="70"/>
        <v>0.7017879948914425</v>
      </c>
      <c r="BH23" s="93">
        <f t="shared" si="71"/>
        <v>-0.23379629629629672</v>
      </c>
      <c r="BI23" s="91">
        <f t="shared" si="72"/>
        <v>4.306878306878307</v>
      </c>
      <c r="BJ23" s="92">
        <f t="shared" si="73"/>
        <v>-2.3004370830452814E-3</v>
      </c>
      <c r="BK23" s="93">
        <f t="shared" si="74"/>
        <v>-0.24190218092657112</v>
      </c>
      <c r="BL23" s="91">
        <v>92</v>
      </c>
      <c r="BM23" s="92">
        <v>92</v>
      </c>
      <c r="BN23" s="93">
        <v>92</v>
      </c>
      <c r="BO23" s="91">
        <v>9383</v>
      </c>
      <c r="BP23" s="92">
        <v>5534</v>
      </c>
      <c r="BQ23" s="93">
        <v>7925</v>
      </c>
      <c r="BR23" s="91">
        <f t="shared" si="46"/>
        <v>235.84290220820191</v>
      </c>
      <c r="BS23" s="92">
        <f t="shared" si="75"/>
        <v>41.875834106315523</v>
      </c>
      <c r="BT23" s="93">
        <f t="shared" si="76"/>
        <v>8.7800182183211746</v>
      </c>
      <c r="BU23" s="91">
        <f t="shared" si="47"/>
        <v>1148.0681818181818</v>
      </c>
      <c r="BV23" s="92">
        <f t="shared" si="77"/>
        <v>127.89273338768851</v>
      </c>
      <c r="BW23" s="93">
        <f t="shared" si="78"/>
        <v>25.131631326671368</v>
      </c>
      <c r="BX23" s="151">
        <f t="shared" si="48"/>
        <v>4.867936117936118</v>
      </c>
      <c r="BY23" s="195">
        <f t="shared" si="79"/>
        <v>-0.3915930300459447</v>
      </c>
      <c r="BZ23" s="196">
        <f t="shared" si="80"/>
        <v>-7.755092406566888E-2</v>
      </c>
      <c r="CA23" s="100">
        <f t="shared" si="81"/>
        <v>0.31553591336200032</v>
      </c>
      <c r="CB23" s="101">
        <f t="shared" si="82"/>
        <v>-5.8050645007166723E-2</v>
      </c>
      <c r="CC23" s="192">
        <f t="shared" si="83"/>
        <v>-1.6796539196250959E-2</v>
      </c>
      <c r="CD23" s="206"/>
    </row>
    <row r="24" spans="1:82" s="139" customFormat="1" ht="15" customHeight="1" x14ac:dyDescent="0.2">
      <c r="A24" s="138" t="s">
        <v>119</v>
      </c>
      <c r="B24" s="172" t="s">
        <v>120</v>
      </c>
      <c r="C24" s="92">
        <v>1231.173</v>
      </c>
      <c r="D24" s="92">
        <v>824.90599999999995</v>
      </c>
      <c r="E24" s="92">
        <v>1449.567</v>
      </c>
      <c r="F24" s="91">
        <v>1114.258</v>
      </c>
      <c r="G24" s="92">
        <v>710.51199999999994</v>
      </c>
      <c r="H24" s="93">
        <v>1086.7349999999999</v>
      </c>
      <c r="I24" s="147">
        <f t="shared" si="33"/>
        <v>1.3338734834159203</v>
      </c>
      <c r="J24" s="193">
        <f t="shared" si="51"/>
        <v>0.22894715576110425</v>
      </c>
      <c r="K24" s="194">
        <f t="shared" si="52"/>
        <v>0.17287127655664136</v>
      </c>
      <c r="L24" s="91">
        <v>859.09199999999998</v>
      </c>
      <c r="M24" s="92">
        <v>507.16800000000001</v>
      </c>
      <c r="N24" s="92">
        <v>817.33299999999997</v>
      </c>
      <c r="O24" s="97">
        <f t="shared" si="34"/>
        <v>0.75209963790620538</v>
      </c>
      <c r="P24" s="98">
        <f t="shared" si="53"/>
        <v>-1.8899538227149737E-2</v>
      </c>
      <c r="Q24" s="99">
        <f t="shared" si="54"/>
        <v>3.8293256029474199E-2</v>
      </c>
      <c r="R24" s="91">
        <v>209.334</v>
      </c>
      <c r="S24" s="92">
        <v>157.81799999999993</v>
      </c>
      <c r="T24" s="93">
        <v>202.41</v>
      </c>
      <c r="U24" s="100">
        <f t="shared" si="35"/>
        <v>0.18625515880136373</v>
      </c>
      <c r="V24" s="101">
        <f t="shared" si="55"/>
        <v>-1.6133599797444054E-3</v>
      </c>
      <c r="W24" s="102">
        <f t="shared" si="56"/>
        <v>-3.5863538701282172E-2</v>
      </c>
      <c r="X24" s="91">
        <v>45.832000000000001</v>
      </c>
      <c r="Y24" s="92">
        <v>45.526000000000003</v>
      </c>
      <c r="Z24" s="93">
        <v>66.992000000000004</v>
      </c>
      <c r="AA24" s="100">
        <f t="shared" si="37"/>
        <v>6.1645203292431006E-2</v>
      </c>
      <c r="AB24" s="101">
        <f t="shared" si="57"/>
        <v>2.051289820689426E-2</v>
      </c>
      <c r="AC24" s="102">
        <f t="shared" si="58"/>
        <v>-2.4297173281918744E-3</v>
      </c>
      <c r="AD24" s="91">
        <v>383.69799999999998</v>
      </c>
      <c r="AE24" s="92">
        <v>244.43700000000001</v>
      </c>
      <c r="AF24" s="92">
        <v>239.14099999999999</v>
      </c>
      <c r="AG24" s="92">
        <f t="shared" si="59"/>
        <v>-144.55699999999999</v>
      </c>
      <c r="AH24" s="93">
        <f t="shared" si="60"/>
        <v>-5.2960000000000207</v>
      </c>
      <c r="AI24" s="91">
        <v>48.009</v>
      </c>
      <c r="AJ24" s="92">
        <v>0</v>
      </c>
      <c r="AK24" s="92">
        <v>0</v>
      </c>
      <c r="AL24" s="92">
        <f t="shared" si="61"/>
        <v>-48.009</v>
      </c>
      <c r="AM24" s="93">
        <f t="shared" si="62"/>
        <v>0</v>
      </c>
      <c r="AN24" s="100">
        <f t="shared" si="39"/>
        <v>0.16497409226341384</v>
      </c>
      <c r="AO24" s="101">
        <f t="shared" si="63"/>
        <v>-0.14667829127651108</v>
      </c>
      <c r="AP24" s="102">
        <f t="shared" si="64"/>
        <v>-0.1313469431030401</v>
      </c>
      <c r="AQ24" s="100">
        <f t="shared" si="42"/>
        <v>0</v>
      </c>
      <c r="AR24" s="101">
        <f t="shared" si="65"/>
        <v>-3.8994519860328321E-2</v>
      </c>
      <c r="AS24" s="102">
        <f t="shared" si="66"/>
        <v>0</v>
      </c>
      <c r="AT24" s="100">
        <f t="shared" si="44"/>
        <v>0</v>
      </c>
      <c r="AU24" s="101">
        <f t="shared" si="67"/>
        <v>-4.308607162793536E-2</v>
      </c>
      <c r="AV24" s="102">
        <f t="shared" si="68"/>
        <v>0</v>
      </c>
      <c r="AW24" s="91">
        <v>1541</v>
      </c>
      <c r="AX24" s="92">
        <v>875</v>
      </c>
      <c r="AY24" s="93">
        <v>1338</v>
      </c>
      <c r="AZ24" s="91">
        <v>18</v>
      </c>
      <c r="BA24" s="92">
        <v>19</v>
      </c>
      <c r="BB24" s="93">
        <v>19</v>
      </c>
      <c r="BC24" s="91">
        <v>31</v>
      </c>
      <c r="BD24" s="92">
        <v>30</v>
      </c>
      <c r="BE24" s="93">
        <v>30</v>
      </c>
      <c r="BF24" s="91">
        <f t="shared" si="69"/>
        <v>7.8245614035087714</v>
      </c>
      <c r="BG24" s="92">
        <f t="shared" si="70"/>
        <v>-1.6877842755035752</v>
      </c>
      <c r="BH24" s="93">
        <f t="shared" si="71"/>
        <v>0.14912280701754277</v>
      </c>
      <c r="BI24" s="91">
        <f t="shared" si="72"/>
        <v>4.9555555555555557</v>
      </c>
      <c r="BJ24" s="92">
        <f t="shared" si="73"/>
        <v>-0.56774193548387064</v>
      </c>
      <c r="BK24" s="93">
        <f t="shared" si="74"/>
        <v>9.4444444444444109E-2</v>
      </c>
      <c r="BL24" s="91">
        <v>59</v>
      </c>
      <c r="BM24" s="92">
        <v>59</v>
      </c>
      <c r="BN24" s="93">
        <v>59</v>
      </c>
      <c r="BO24" s="91">
        <v>7506</v>
      </c>
      <c r="BP24" s="92">
        <v>4120</v>
      </c>
      <c r="BQ24" s="93">
        <v>6199</v>
      </c>
      <c r="BR24" s="91">
        <f t="shared" si="46"/>
        <v>175.30811421196967</v>
      </c>
      <c r="BS24" s="92">
        <f t="shared" si="75"/>
        <v>26.859140057959536</v>
      </c>
      <c r="BT24" s="93">
        <f t="shared" si="76"/>
        <v>2.8537452799308198</v>
      </c>
      <c r="BU24" s="91">
        <f t="shared" si="47"/>
        <v>812.20852017937216</v>
      </c>
      <c r="BV24" s="92">
        <f t="shared" si="77"/>
        <v>89.133893313700469</v>
      </c>
      <c r="BW24" s="93">
        <f t="shared" si="78"/>
        <v>0.19480589365787182</v>
      </c>
      <c r="BX24" s="151">
        <f t="shared" si="48"/>
        <v>4.6330343796711508</v>
      </c>
      <c r="BY24" s="195">
        <f t="shared" si="79"/>
        <v>-0.23782869625357339</v>
      </c>
      <c r="BZ24" s="196">
        <f t="shared" si="80"/>
        <v>-7.5537048900277348E-2</v>
      </c>
      <c r="CA24" s="100">
        <f t="shared" si="81"/>
        <v>0.3848637238467747</v>
      </c>
      <c r="CB24" s="101">
        <f t="shared" si="82"/>
        <v>-8.1144843856708282E-2</v>
      </c>
      <c r="CC24" s="192">
        <f t="shared" si="83"/>
        <v>-9.4019037740361577E-4</v>
      </c>
      <c r="CD24" s="206"/>
    </row>
    <row r="25" spans="1:82" s="139" customFormat="1" ht="15" customHeight="1" x14ac:dyDescent="0.2">
      <c r="A25" s="138" t="s">
        <v>119</v>
      </c>
      <c r="B25" s="172" t="s">
        <v>121</v>
      </c>
      <c r="C25" s="92">
        <v>946.38900000000001</v>
      </c>
      <c r="D25" s="92">
        <v>611.18200000000002</v>
      </c>
      <c r="E25" s="92">
        <v>968.89599999999996</v>
      </c>
      <c r="F25" s="91">
        <v>919.27599999999995</v>
      </c>
      <c r="G25" s="92">
        <v>712.59500000000003</v>
      </c>
      <c r="H25" s="93">
        <v>1066.124</v>
      </c>
      <c r="I25" s="147">
        <f t="shared" si="33"/>
        <v>0.90880235319718905</v>
      </c>
      <c r="J25" s="193">
        <f t="shared" si="51"/>
        <v>-0.12069150936421813</v>
      </c>
      <c r="K25" s="194">
        <f t="shared" si="52"/>
        <v>5.1117412943608831E-2</v>
      </c>
      <c r="L25" s="91">
        <v>656.68899999999996</v>
      </c>
      <c r="M25" s="92">
        <v>496.71800000000002</v>
      </c>
      <c r="N25" s="92">
        <v>640.90499999999997</v>
      </c>
      <c r="O25" s="97">
        <f t="shared" si="34"/>
        <v>0.60115427473727256</v>
      </c>
      <c r="P25" s="98">
        <f t="shared" si="53"/>
        <v>-0.11320028254476244</v>
      </c>
      <c r="Q25" s="99">
        <f t="shared" si="54"/>
        <v>-9.5900854754233822E-2</v>
      </c>
      <c r="R25" s="91">
        <v>241.24700000000001</v>
      </c>
      <c r="S25" s="92">
        <v>187.34700000000001</v>
      </c>
      <c r="T25" s="93">
        <v>380.78800000000001</v>
      </c>
      <c r="U25" s="100">
        <f t="shared" si="35"/>
        <v>0.35717046047176504</v>
      </c>
      <c r="V25" s="101">
        <f t="shared" si="55"/>
        <v>9.4738938273861428E-2</v>
      </c>
      <c r="W25" s="102">
        <f t="shared" si="56"/>
        <v>9.4262356990825635E-2</v>
      </c>
      <c r="X25" s="91">
        <v>21.34</v>
      </c>
      <c r="Y25" s="92">
        <v>28.53</v>
      </c>
      <c r="Z25" s="93">
        <v>44.43</v>
      </c>
      <c r="AA25" s="100">
        <f t="shared" si="37"/>
        <v>4.1674326813766503E-2</v>
      </c>
      <c r="AB25" s="101">
        <f t="shared" si="57"/>
        <v>1.8460406293705062E-2</v>
      </c>
      <c r="AC25" s="102">
        <f t="shared" si="58"/>
        <v>1.6375597862122795E-3</v>
      </c>
      <c r="AD25" s="91">
        <v>416.428</v>
      </c>
      <c r="AE25" s="92">
        <v>398.35700000000003</v>
      </c>
      <c r="AF25" s="92">
        <v>360.65199999999999</v>
      </c>
      <c r="AG25" s="92">
        <f t="shared" si="59"/>
        <v>-55.77600000000001</v>
      </c>
      <c r="AH25" s="93">
        <f t="shared" si="60"/>
        <v>-37.705000000000041</v>
      </c>
      <c r="AI25" s="91">
        <v>0</v>
      </c>
      <c r="AJ25" s="92">
        <v>0</v>
      </c>
      <c r="AK25" s="92">
        <v>0</v>
      </c>
      <c r="AL25" s="92">
        <f t="shared" si="61"/>
        <v>0</v>
      </c>
      <c r="AM25" s="93">
        <f t="shared" si="62"/>
        <v>0</v>
      </c>
      <c r="AN25" s="100">
        <f t="shared" si="39"/>
        <v>0.37222983684523414</v>
      </c>
      <c r="AO25" s="101">
        <f t="shared" si="63"/>
        <v>-6.7787957106301644E-2</v>
      </c>
      <c r="AP25" s="102">
        <f t="shared" si="64"/>
        <v>-0.27955146561458966</v>
      </c>
      <c r="AQ25" s="100">
        <f t="shared" si="42"/>
        <v>0</v>
      </c>
      <c r="AR25" s="101">
        <f t="shared" si="65"/>
        <v>0</v>
      </c>
      <c r="AS25" s="102">
        <f t="shared" si="66"/>
        <v>0</v>
      </c>
      <c r="AT25" s="100">
        <f t="shared" si="44"/>
        <v>0</v>
      </c>
      <c r="AU25" s="101">
        <f t="shared" si="67"/>
        <v>0</v>
      </c>
      <c r="AV25" s="102">
        <f t="shared" si="68"/>
        <v>0</v>
      </c>
      <c r="AW25" s="91">
        <v>1001</v>
      </c>
      <c r="AX25" s="92">
        <v>616</v>
      </c>
      <c r="AY25" s="93">
        <v>875</v>
      </c>
      <c r="AZ25" s="91">
        <v>16</v>
      </c>
      <c r="BA25" s="92">
        <v>16</v>
      </c>
      <c r="BB25" s="93">
        <v>16</v>
      </c>
      <c r="BC25" s="91">
        <v>23</v>
      </c>
      <c r="BD25" s="92">
        <v>23</v>
      </c>
      <c r="BE25" s="93">
        <v>23</v>
      </c>
      <c r="BF25" s="91">
        <f t="shared" si="69"/>
        <v>6.0763888888888893</v>
      </c>
      <c r="BG25" s="92">
        <f t="shared" si="70"/>
        <v>-0.875</v>
      </c>
      <c r="BH25" s="93">
        <f t="shared" si="71"/>
        <v>-0.34027777777777768</v>
      </c>
      <c r="BI25" s="91">
        <f t="shared" si="72"/>
        <v>4.2270531400966185</v>
      </c>
      <c r="BJ25" s="92">
        <f t="shared" si="73"/>
        <v>-0.60869565217391308</v>
      </c>
      <c r="BK25" s="93">
        <f t="shared" si="74"/>
        <v>-0.23671497584541079</v>
      </c>
      <c r="BL25" s="91">
        <v>38</v>
      </c>
      <c r="BM25" s="92">
        <v>38</v>
      </c>
      <c r="BN25" s="93">
        <v>38</v>
      </c>
      <c r="BO25" s="91">
        <v>5561</v>
      </c>
      <c r="BP25" s="92">
        <v>3188</v>
      </c>
      <c r="BQ25" s="93">
        <v>4345</v>
      </c>
      <c r="BR25" s="91">
        <f t="shared" si="46"/>
        <v>245.3680092059839</v>
      </c>
      <c r="BS25" s="92">
        <f t="shared" si="75"/>
        <v>80.06033073088949</v>
      </c>
      <c r="BT25" s="93">
        <f t="shared" si="76"/>
        <v>21.843856131956301</v>
      </c>
      <c r="BU25" s="91">
        <f t="shared" si="47"/>
        <v>1218.4274285714287</v>
      </c>
      <c r="BV25" s="92">
        <f t="shared" si="77"/>
        <v>300.0697862137863</v>
      </c>
      <c r="BW25" s="93">
        <f t="shared" si="78"/>
        <v>61.617363636363734</v>
      </c>
      <c r="BX25" s="151">
        <f t="shared" si="48"/>
        <v>4.9657142857142853</v>
      </c>
      <c r="BY25" s="195">
        <f t="shared" si="79"/>
        <v>-0.58973026973027043</v>
      </c>
      <c r="BZ25" s="196">
        <f t="shared" si="80"/>
        <v>-0.2096103896103898</v>
      </c>
      <c r="CA25" s="100">
        <f t="shared" si="81"/>
        <v>0.41883555041449777</v>
      </c>
      <c r="CB25" s="101">
        <f t="shared" si="82"/>
        <v>-0.11721611721611719</v>
      </c>
      <c r="CC25" s="192">
        <f t="shared" si="83"/>
        <v>-4.467128296729922E-2</v>
      </c>
      <c r="CD25" s="206"/>
    </row>
    <row r="26" spans="1:82" s="139" customFormat="1" ht="15" customHeight="1" x14ac:dyDescent="0.2">
      <c r="A26" s="138" t="s">
        <v>119</v>
      </c>
      <c r="B26" s="172" t="s">
        <v>122</v>
      </c>
      <c r="C26" s="92">
        <v>896</v>
      </c>
      <c r="D26" s="92">
        <v>643.64099999999996</v>
      </c>
      <c r="E26" s="92">
        <v>922.44500000000005</v>
      </c>
      <c r="F26" s="91">
        <v>737.99</v>
      </c>
      <c r="G26" s="92">
        <v>586.27800000000002</v>
      </c>
      <c r="H26" s="93">
        <v>869.46100000000001</v>
      </c>
      <c r="I26" s="147">
        <f t="shared" si="33"/>
        <v>1.0609389035275878</v>
      </c>
      <c r="J26" s="193">
        <f t="shared" si="51"/>
        <v>-0.15316968872975978</v>
      </c>
      <c r="K26" s="194">
        <f t="shared" si="52"/>
        <v>-3.6903758144861021E-2</v>
      </c>
      <c r="L26" s="91">
        <v>459.983</v>
      </c>
      <c r="M26" s="92">
        <v>386.75900000000001</v>
      </c>
      <c r="N26" s="92">
        <v>660.56</v>
      </c>
      <c r="O26" s="97">
        <f t="shared" si="34"/>
        <v>0.75973505424625132</v>
      </c>
      <c r="P26" s="98">
        <f t="shared" si="53"/>
        <v>0.13644341072804644</v>
      </c>
      <c r="Q26" s="99">
        <f t="shared" si="54"/>
        <v>0.1000497172559498</v>
      </c>
      <c r="R26" s="91">
        <v>249.16499999999999</v>
      </c>
      <c r="S26" s="92">
        <v>171.75400000000002</v>
      </c>
      <c r="T26" s="93">
        <v>167.42</v>
      </c>
      <c r="U26" s="100">
        <f t="shared" si="35"/>
        <v>0.19255607784592982</v>
      </c>
      <c r="V26" s="101">
        <f t="shared" si="55"/>
        <v>-0.14507044825875992</v>
      </c>
      <c r="W26" s="102">
        <f t="shared" si="56"/>
        <v>-0.1004005058907958</v>
      </c>
      <c r="X26" s="91">
        <v>28.841999999999999</v>
      </c>
      <c r="Y26" s="92">
        <v>27.765000000000001</v>
      </c>
      <c r="Z26" s="93">
        <v>41.478000000000002</v>
      </c>
      <c r="AA26" s="100">
        <f t="shared" si="37"/>
        <v>4.7705417494286688E-2</v>
      </c>
      <c r="AB26" s="101">
        <f t="shared" si="57"/>
        <v>8.6235871171813083E-3</v>
      </c>
      <c r="AC26" s="102">
        <f t="shared" si="58"/>
        <v>3.4733822131379627E-4</v>
      </c>
      <c r="AD26" s="91">
        <v>361.76</v>
      </c>
      <c r="AE26" s="92">
        <v>169.45500000000001</v>
      </c>
      <c r="AF26" s="92">
        <v>157.852</v>
      </c>
      <c r="AG26" s="92">
        <f t="shared" si="59"/>
        <v>-203.90799999999999</v>
      </c>
      <c r="AH26" s="93">
        <f t="shared" si="60"/>
        <v>-11.603000000000009</v>
      </c>
      <c r="AI26" s="91">
        <v>80.903999999999996</v>
      </c>
      <c r="AJ26" s="92">
        <v>0</v>
      </c>
      <c r="AK26" s="92">
        <v>0</v>
      </c>
      <c r="AL26" s="92">
        <f t="shared" si="61"/>
        <v>-80.903999999999996</v>
      </c>
      <c r="AM26" s="93">
        <f t="shared" si="62"/>
        <v>0</v>
      </c>
      <c r="AN26" s="100">
        <f t="shared" si="39"/>
        <v>0.17112348161679017</v>
      </c>
      <c r="AO26" s="101">
        <f t="shared" si="63"/>
        <v>-0.23262651838320983</v>
      </c>
      <c r="AP26" s="102">
        <f t="shared" si="64"/>
        <v>-9.2152164278980958E-2</v>
      </c>
      <c r="AQ26" s="100">
        <f t="shared" si="42"/>
        <v>0</v>
      </c>
      <c r="AR26" s="101">
        <f t="shared" si="65"/>
        <v>-9.0294642857142851E-2</v>
      </c>
      <c r="AS26" s="102">
        <f t="shared" si="66"/>
        <v>0</v>
      </c>
      <c r="AT26" s="100">
        <f t="shared" si="44"/>
        <v>0</v>
      </c>
      <c r="AU26" s="101">
        <f t="shared" si="67"/>
        <v>-0.10962750172766568</v>
      </c>
      <c r="AV26" s="102">
        <f t="shared" si="68"/>
        <v>0</v>
      </c>
      <c r="AW26" s="91">
        <v>939</v>
      </c>
      <c r="AX26" s="92">
        <v>540</v>
      </c>
      <c r="AY26" s="93">
        <v>816</v>
      </c>
      <c r="AZ26" s="91">
        <v>14</v>
      </c>
      <c r="BA26" s="92">
        <v>14</v>
      </c>
      <c r="BB26" s="93">
        <v>14</v>
      </c>
      <c r="BC26" s="91">
        <v>21</v>
      </c>
      <c r="BD26" s="92">
        <v>21</v>
      </c>
      <c r="BE26" s="93">
        <v>21</v>
      </c>
      <c r="BF26" s="91">
        <f t="shared" si="69"/>
        <v>6.4761904761904763</v>
      </c>
      <c r="BG26" s="92">
        <f t="shared" si="70"/>
        <v>-0.97619047619047628</v>
      </c>
      <c r="BH26" s="93">
        <f t="shared" si="71"/>
        <v>4.7619047619048338E-2</v>
      </c>
      <c r="BI26" s="91">
        <f t="shared" si="72"/>
        <v>4.3174603174603172</v>
      </c>
      <c r="BJ26" s="92">
        <f t="shared" si="73"/>
        <v>-0.65079365079365115</v>
      </c>
      <c r="BK26" s="93">
        <f t="shared" si="74"/>
        <v>3.1746031746031633E-2</v>
      </c>
      <c r="BL26" s="91">
        <v>39</v>
      </c>
      <c r="BM26" s="92">
        <v>39</v>
      </c>
      <c r="BN26" s="93">
        <v>39</v>
      </c>
      <c r="BO26" s="91">
        <v>4164</v>
      </c>
      <c r="BP26" s="92">
        <v>2439</v>
      </c>
      <c r="BQ26" s="93">
        <v>3602</v>
      </c>
      <c r="BR26" s="91">
        <f t="shared" si="46"/>
        <v>241.38284286507496</v>
      </c>
      <c r="BS26" s="92">
        <f t="shared" si="75"/>
        <v>64.151815007245943</v>
      </c>
      <c r="BT26" s="93">
        <f t="shared" si="76"/>
        <v>1.0064591012373114</v>
      </c>
      <c r="BU26" s="91">
        <f t="shared" si="47"/>
        <v>1065.5159313725489</v>
      </c>
      <c r="BV26" s="92">
        <f t="shared" si="77"/>
        <v>279.58408898703249</v>
      </c>
      <c r="BW26" s="93">
        <f t="shared" si="78"/>
        <v>-20.184068627451097</v>
      </c>
      <c r="BX26" s="151">
        <f t="shared" si="48"/>
        <v>4.4142156862745097</v>
      </c>
      <c r="BY26" s="195">
        <f t="shared" si="79"/>
        <v>-2.0289106057759021E-2</v>
      </c>
      <c r="BZ26" s="196">
        <f t="shared" si="80"/>
        <v>-0.10245098039215694</v>
      </c>
      <c r="CA26" s="100">
        <f t="shared" si="81"/>
        <v>0.33831126138818446</v>
      </c>
      <c r="CB26" s="101">
        <f t="shared" si="82"/>
        <v>-5.278482201559126E-2</v>
      </c>
      <c r="CC26" s="192">
        <f t="shared" si="83"/>
        <v>-7.2051007027632563E-3</v>
      </c>
      <c r="CD26" s="206"/>
    </row>
    <row r="27" spans="1:82" s="139" customFormat="1" ht="15" customHeight="1" x14ac:dyDescent="0.2">
      <c r="A27" s="138" t="s">
        <v>123</v>
      </c>
      <c r="B27" s="174" t="s">
        <v>124</v>
      </c>
      <c r="C27" s="92">
        <v>3904.6790099999998</v>
      </c>
      <c r="D27" s="92">
        <v>2857.2956300000001</v>
      </c>
      <c r="E27" s="92">
        <v>4293.6880000000001</v>
      </c>
      <c r="F27" s="91">
        <v>3234.8205200000002</v>
      </c>
      <c r="G27" s="92">
        <v>2664.2918099999997</v>
      </c>
      <c r="H27" s="93">
        <v>4057.5239999999999</v>
      </c>
      <c r="I27" s="147">
        <f t="shared" si="33"/>
        <v>1.058203968725755</v>
      </c>
      <c r="J27" s="193">
        <f t="shared" si="51"/>
        <v>-0.14887351389142589</v>
      </c>
      <c r="K27" s="194">
        <f t="shared" si="52"/>
        <v>-1.4236977598364176E-2</v>
      </c>
      <c r="L27" s="91">
        <v>2461.7725</v>
      </c>
      <c r="M27" s="92">
        <v>2106.91282</v>
      </c>
      <c r="N27" s="92">
        <v>3232.1880000000001</v>
      </c>
      <c r="O27" s="97">
        <f t="shared" si="34"/>
        <v>0.79659122164157259</v>
      </c>
      <c r="P27" s="98">
        <f t="shared" si="53"/>
        <v>3.5568319511596003E-2</v>
      </c>
      <c r="Q27" s="99">
        <f t="shared" si="54"/>
        <v>5.7946534533453997E-3</v>
      </c>
      <c r="R27" s="91">
        <v>530.54165</v>
      </c>
      <c r="S27" s="92">
        <v>451.21533999999974</v>
      </c>
      <c r="T27" s="93">
        <v>657.71799999999996</v>
      </c>
      <c r="U27" s="100">
        <f t="shared" si="35"/>
        <v>0.16209836343543502</v>
      </c>
      <c r="V27" s="101">
        <f t="shared" si="55"/>
        <v>-1.9112459755996347E-3</v>
      </c>
      <c r="W27" s="102">
        <f t="shared" si="56"/>
        <v>-7.2582131626816038E-3</v>
      </c>
      <c r="X27" s="91">
        <v>242.50637</v>
      </c>
      <c r="Y27" s="92">
        <v>106.16364999999999</v>
      </c>
      <c r="Z27" s="93">
        <v>167.61799999999999</v>
      </c>
      <c r="AA27" s="100">
        <f t="shared" si="37"/>
        <v>4.1310414922992443E-2</v>
      </c>
      <c r="AB27" s="101">
        <f t="shared" si="57"/>
        <v>-3.3657073535996306E-2</v>
      </c>
      <c r="AC27" s="102">
        <f t="shared" si="58"/>
        <v>1.4635597093362457E-3</v>
      </c>
      <c r="AD27" s="91">
        <v>1473.1759500000003</v>
      </c>
      <c r="AE27" s="92">
        <v>1383.02349</v>
      </c>
      <c r="AF27" s="92">
        <v>1311.3844300000001</v>
      </c>
      <c r="AG27" s="92">
        <f t="shared" si="59"/>
        <v>-161.79152000000022</v>
      </c>
      <c r="AH27" s="93">
        <f t="shared" si="60"/>
        <v>-71.639059999999972</v>
      </c>
      <c r="AI27" s="91">
        <v>140.48638</v>
      </c>
      <c r="AJ27" s="92">
        <v>122.648</v>
      </c>
      <c r="AK27" s="92">
        <v>122.648</v>
      </c>
      <c r="AL27" s="92">
        <f t="shared" si="61"/>
        <v>-17.838380000000001</v>
      </c>
      <c r="AM27" s="93">
        <f t="shared" si="62"/>
        <v>0</v>
      </c>
      <c r="AN27" s="100">
        <f t="shared" si="39"/>
        <v>0.30542145353831018</v>
      </c>
      <c r="AO27" s="101">
        <f t="shared" si="63"/>
        <v>-7.1863323578362559E-2</v>
      </c>
      <c r="AP27" s="102">
        <f t="shared" si="64"/>
        <v>-0.17861088651045126</v>
      </c>
      <c r="AQ27" s="100">
        <f t="shared" si="42"/>
        <v>2.8564721050993922E-2</v>
      </c>
      <c r="AR27" s="101">
        <f t="shared" si="65"/>
        <v>-7.4142620203956032E-3</v>
      </c>
      <c r="AS27" s="102">
        <f t="shared" si="66"/>
        <v>-1.4359783754271885E-2</v>
      </c>
      <c r="AT27" s="100">
        <f t="shared" si="44"/>
        <v>3.0227301181705888E-2</v>
      </c>
      <c r="AU27" s="101">
        <f t="shared" si="67"/>
        <v>-1.3202119131233137E-2</v>
      </c>
      <c r="AV27" s="102">
        <f t="shared" si="68"/>
        <v>-1.5806695372147576E-2</v>
      </c>
      <c r="AW27" s="91">
        <v>5722</v>
      </c>
      <c r="AX27" s="92">
        <v>3205</v>
      </c>
      <c r="AY27" s="93">
        <v>4359</v>
      </c>
      <c r="AZ27" s="91">
        <v>54</v>
      </c>
      <c r="BA27" s="92">
        <v>52</v>
      </c>
      <c r="BB27" s="93">
        <v>50.8</v>
      </c>
      <c r="BC27" s="91">
        <v>89</v>
      </c>
      <c r="BD27" s="92">
        <v>87.7</v>
      </c>
      <c r="BE27" s="93">
        <v>84.2</v>
      </c>
      <c r="BF27" s="91">
        <f t="shared" si="69"/>
        <v>9.5341207349081358</v>
      </c>
      <c r="BG27" s="92">
        <f t="shared" si="70"/>
        <v>-2.2395418165321939</v>
      </c>
      <c r="BH27" s="93">
        <f t="shared" si="71"/>
        <v>-0.73831516252776197</v>
      </c>
      <c r="BI27" s="91">
        <f t="shared" si="72"/>
        <v>5.7521773555027709</v>
      </c>
      <c r="BJ27" s="92">
        <f t="shared" si="73"/>
        <v>-1.3913931813261931</v>
      </c>
      <c r="BK27" s="93">
        <f t="shared" si="74"/>
        <v>-0.33866262929388391</v>
      </c>
      <c r="BL27" s="91">
        <v>180</v>
      </c>
      <c r="BM27" s="92">
        <v>89</v>
      </c>
      <c r="BN27" s="93">
        <v>180</v>
      </c>
      <c r="BO27" s="91">
        <v>29882</v>
      </c>
      <c r="BP27" s="92">
        <v>16152</v>
      </c>
      <c r="BQ27" s="93">
        <v>22647</v>
      </c>
      <c r="BR27" s="91">
        <f t="shared" si="46"/>
        <v>179.16386276327989</v>
      </c>
      <c r="BS27" s="92">
        <f t="shared" si="75"/>
        <v>70.910716387535302</v>
      </c>
      <c r="BT27" s="93">
        <f t="shared" si="76"/>
        <v>14.212661054513205</v>
      </c>
      <c r="BU27" s="91">
        <f t="shared" si="47"/>
        <v>930.83826565726088</v>
      </c>
      <c r="BV27" s="92">
        <f t="shared" si="77"/>
        <v>365.50787069046601</v>
      </c>
      <c r="BW27" s="93">
        <f t="shared" si="78"/>
        <v>99.545969245404535</v>
      </c>
      <c r="BX27" s="151">
        <f t="shared" si="48"/>
        <v>5.1954576737783897</v>
      </c>
      <c r="BY27" s="195">
        <f t="shared" si="79"/>
        <v>-2.6842221363168939E-2</v>
      </c>
      <c r="BZ27" s="196">
        <f t="shared" si="80"/>
        <v>0.15583208875498844</v>
      </c>
      <c r="CA27" s="100">
        <f t="shared" si="81"/>
        <v>0.46086691086691084</v>
      </c>
      <c r="CB27" s="101">
        <f t="shared" si="82"/>
        <v>-0.14723239723239728</v>
      </c>
      <c r="CC27" s="192">
        <f t="shared" si="83"/>
        <v>-0.5418024044226788</v>
      </c>
      <c r="CD27" s="206"/>
    </row>
    <row r="28" spans="1:82" s="139" customFormat="1" ht="15" customHeight="1" x14ac:dyDescent="0.2">
      <c r="A28" s="138" t="s">
        <v>125</v>
      </c>
      <c r="B28" s="172" t="s">
        <v>126</v>
      </c>
      <c r="C28" s="92">
        <v>3429.6309999999999</v>
      </c>
      <c r="D28" s="92">
        <v>2374.7669999999998</v>
      </c>
      <c r="E28" s="92">
        <v>3563.9409999999998</v>
      </c>
      <c r="F28" s="91">
        <v>3406.848</v>
      </c>
      <c r="G28" s="92">
        <v>2404.0819999999999</v>
      </c>
      <c r="H28" s="93">
        <v>3571.002</v>
      </c>
      <c r="I28" s="147">
        <f t="shared" si="33"/>
        <v>0.99802268382935655</v>
      </c>
      <c r="J28" s="193">
        <f t="shared" si="51"/>
        <v>-8.6647292868141657E-3</v>
      </c>
      <c r="K28" s="194">
        <f t="shared" si="52"/>
        <v>1.0216527466969549E-2</v>
      </c>
      <c r="L28" s="91">
        <v>2282.6689999999999</v>
      </c>
      <c r="M28" s="92">
        <v>1615.405</v>
      </c>
      <c r="N28" s="92">
        <v>2425.3380000000002</v>
      </c>
      <c r="O28" s="97">
        <f t="shared" si="34"/>
        <v>0.67917576075286434</v>
      </c>
      <c r="P28" s="98">
        <f t="shared" si="53"/>
        <v>9.1520320746256711E-3</v>
      </c>
      <c r="Q28" s="99">
        <f t="shared" si="54"/>
        <v>7.2332063807588609E-3</v>
      </c>
      <c r="R28" s="91">
        <v>723.93600000000004</v>
      </c>
      <c r="S28" s="92">
        <v>471.42699999999991</v>
      </c>
      <c r="T28" s="93">
        <v>692.39400000000001</v>
      </c>
      <c r="U28" s="100">
        <f t="shared" si="35"/>
        <v>0.19389347863708842</v>
      </c>
      <c r="V28" s="101">
        <f t="shared" si="55"/>
        <v>-1.8600885655066679E-2</v>
      </c>
      <c r="W28" s="102">
        <f t="shared" si="56"/>
        <v>-2.2009141498464391E-3</v>
      </c>
      <c r="X28" s="91">
        <v>400.24299999999999</v>
      </c>
      <c r="Y28" s="92">
        <v>317.25</v>
      </c>
      <c r="Z28" s="93">
        <v>453.27</v>
      </c>
      <c r="AA28" s="100">
        <f t="shared" si="37"/>
        <v>0.12693076061004727</v>
      </c>
      <c r="AB28" s="101">
        <f t="shared" si="57"/>
        <v>9.4488535804410079E-3</v>
      </c>
      <c r="AC28" s="102">
        <f t="shared" si="58"/>
        <v>-5.0322922309124218E-3</v>
      </c>
      <c r="AD28" s="91">
        <v>875.69600000000003</v>
      </c>
      <c r="AE28" s="92">
        <v>904.32799999999997</v>
      </c>
      <c r="AF28" s="92">
        <v>837.53</v>
      </c>
      <c r="AG28" s="92">
        <f t="shared" si="59"/>
        <v>-38.166000000000054</v>
      </c>
      <c r="AH28" s="93">
        <f t="shared" si="60"/>
        <v>-66.798000000000002</v>
      </c>
      <c r="AI28" s="91">
        <v>465.62700000000001</v>
      </c>
      <c r="AJ28" s="92">
        <v>431.99299999999999</v>
      </c>
      <c r="AK28" s="92">
        <v>414.66199999999998</v>
      </c>
      <c r="AL28" s="92">
        <f t="shared" si="61"/>
        <v>-50.965000000000032</v>
      </c>
      <c r="AM28" s="93">
        <f t="shared" si="62"/>
        <v>-17.331000000000017</v>
      </c>
      <c r="AN28" s="100">
        <f t="shared" si="39"/>
        <v>0.23500108447362064</v>
      </c>
      <c r="AO28" s="101">
        <f t="shared" si="63"/>
        <v>-2.0331340501544365E-2</v>
      </c>
      <c r="AP28" s="102">
        <f t="shared" si="64"/>
        <v>-0.14580595891210943</v>
      </c>
      <c r="AQ28" s="100">
        <f t="shared" si="42"/>
        <v>0.11634928861055781</v>
      </c>
      <c r="AR28" s="101">
        <f t="shared" si="65"/>
        <v>-1.941662906396753E-2</v>
      </c>
      <c r="AS28" s="102">
        <f t="shared" si="66"/>
        <v>-6.5560347155814228E-2</v>
      </c>
      <c r="AT28" s="100">
        <f t="shared" si="44"/>
        <v>0.11611922928074529</v>
      </c>
      <c r="AU28" s="101">
        <f t="shared" si="67"/>
        <v>-2.0554611172365636E-2</v>
      </c>
      <c r="AV28" s="102">
        <f t="shared" si="68"/>
        <v>-6.3572228830916469E-2</v>
      </c>
      <c r="AW28" s="91">
        <v>3992</v>
      </c>
      <c r="AX28" s="92">
        <v>2378</v>
      </c>
      <c r="AY28" s="93">
        <v>3482</v>
      </c>
      <c r="AZ28" s="91">
        <v>37</v>
      </c>
      <c r="BA28" s="92">
        <v>39.25</v>
      </c>
      <c r="BB28" s="93">
        <v>40.25</v>
      </c>
      <c r="BC28" s="91">
        <v>78.5</v>
      </c>
      <c r="BD28" s="92">
        <v>81.75</v>
      </c>
      <c r="BE28" s="93">
        <v>82.07</v>
      </c>
      <c r="BF28" s="91">
        <f t="shared" si="69"/>
        <v>9.612146307798481</v>
      </c>
      <c r="BG28" s="92">
        <f t="shared" si="70"/>
        <v>-2.3758416801895059</v>
      </c>
      <c r="BH28" s="93">
        <f t="shared" si="71"/>
        <v>-0.48551823572593555</v>
      </c>
      <c r="BI28" s="91">
        <f t="shared" si="72"/>
        <v>4.714132921760557</v>
      </c>
      <c r="BJ28" s="92">
        <f t="shared" si="73"/>
        <v>-0.93625632098537359</v>
      </c>
      <c r="BK28" s="93">
        <f t="shared" si="74"/>
        <v>-0.13398124745452922</v>
      </c>
      <c r="BL28" s="91">
        <v>110</v>
      </c>
      <c r="BM28" s="92">
        <v>110</v>
      </c>
      <c r="BN28" s="93">
        <v>110</v>
      </c>
      <c r="BO28" s="91">
        <v>17541</v>
      </c>
      <c r="BP28" s="92">
        <v>9907</v>
      </c>
      <c r="BQ28" s="93">
        <v>14453</v>
      </c>
      <c r="BR28" s="91">
        <f t="shared" si="46"/>
        <v>247.07686985400954</v>
      </c>
      <c r="BS28" s="92">
        <f t="shared" si="75"/>
        <v>52.854875668957391</v>
      </c>
      <c r="BT28" s="93">
        <f t="shared" si="76"/>
        <v>4.4118854995127208</v>
      </c>
      <c r="BU28" s="91">
        <f t="shared" si="47"/>
        <v>1025.5605973578404</v>
      </c>
      <c r="BV28" s="92">
        <f t="shared" si="77"/>
        <v>172.14175968248969</v>
      </c>
      <c r="BW28" s="93">
        <f t="shared" si="78"/>
        <v>14.59255698778145</v>
      </c>
      <c r="BX28" s="151">
        <f t="shared" si="48"/>
        <v>4.1507754164273409</v>
      </c>
      <c r="BY28" s="195">
        <f t="shared" si="79"/>
        <v>-0.24326265972496408</v>
      </c>
      <c r="BZ28" s="196">
        <f t="shared" si="80"/>
        <v>-1.5330554977200705E-2</v>
      </c>
      <c r="CA28" s="100">
        <f t="shared" si="81"/>
        <v>0.48128538128538134</v>
      </c>
      <c r="CB28" s="101">
        <f t="shared" si="82"/>
        <v>-0.10283050283050277</v>
      </c>
      <c r="CC28" s="192">
        <f t="shared" si="83"/>
        <v>-1.6303769894930042E-2</v>
      </c>
      <c r="CD28" s="206"/>
    </row>
    <row r="29" spans="1:82" s="136" customFormat="1" ht="15" customHeight="1" x14ac:dyDescent="0.2">
      <c r="A29" s="137" t="s">
        <v>125</v>
      </c>
      <c r="B29" s="173" t="s">
        <v>127</v>
      </c>
      <c r="C29" s="69">
        <v>2324.0279999999998</v>
      </c>
      <c r="D29" s="69">
        <v>1521.972</v>
      </c>
      <c r="E29" s="69">
        <v>2249.5680000000002</v>
      </c>
      <c r="F29" s="68">
        <v>2292.0929999999998</v>
      </c>
      <c r="G29" s="69">
        <v>1497.674</v>
      </c>
      <c r="H29" s="70">
        <v>2218.0419999999999</v>
      </c>
      <c r="I29" s="145">
        <f t="shared" si="33"/>
        <v>1.0142134368961455</v>
      </c>
      <c r="J29" s="176">
        <f t="shared" si="51"/>
        <v>2.8075615413380994E-4</v>
      </c>
      <c r="K29" s="146">
        <f t="shared" si="52"/>
        <v>-2.0103875142400973E-3</v>
      </c>
      <c r="L29" s="68">
        <v>1405.712</v>
      </c>
      <c r="M29" s="69">
        <v>965.50199999999995</v>
      </c>
      <c r="N29" s="69">
        <v>1461.4659999999999</v>
      </c>
      <c r="O29" s="74">
        <f t="shared" si="34"/>
        <v>0.6588991552008483</v>
      </c>
      <c r="P29" s="75">
        <f t="shared" si="53"/>
        <v>4.5611648978369557E-2</v>
      </c>
      <c r="Q29" s="76">
        <f t="shared" si="54"/>
        <v>1.4231490542184311E-2</v>
      </c>
      <c r="R29" s="68">
        <v>752.60799999999995</v>
      </c>
      <c r="S29" s="69">
        <v>388.09500000000003</v>
      </c>
      <c r="T29" s="70">
        <v>554.33900000000006</v>
      </c>
      <c r="U29" s="77">
        <f t="shared" si="35"/>
        <v>0.24992267955250624</v>
      </c>
      <c r="V29" s="78">
        <f t="shared" si="55"/>
        <v>-7.8426999103639039E-2</v>
      </c>
      <c r="W29" s="79">
        <f t="shared" si="56"/>
        <v>-9.2091475340292939E-3</v>
      </c>
      <c r="X29" s="68">
        <v>133.773</v>
      </c>
      <c r="Y29" s="69">
        <v>144.077</v>
      </c>
      <c r="Z29" s="70">
        <v>202.23699999999999</v>
      </c>
      <c r="AA29" s="77">
        <f t="shared" si="37"/>
        <v>9.117816524664546E-2</v>
      </c>
      <c r="AB29" s="78">
        <f t="shared" si="57"/>
        <v>3.2815350125269489E-2</v>
      </c>
      <c r="AC29" s="79">
        <f t="shared" si="58"/>
        <v>-5.0223430081549891E-3</v>
      </c>
      <c r="AD29" s="68">
        <v>43.853999999999999</v>
      </c>
      <c r="AE29" s="69">
        <v>55.155999999999999</v>
      </c>
      <c r="AF29" s="69">
        <v>48.941000000000003</v>
      </c>
      <c r="AG29" s="69">
        <f t="shared" si="59"/>
        <v>5.0870000000000033</v>
      </c>
      <c r="AH29" s="70">
        <f t="shared" si="60"/>
        <v>-6.2149999999999963</v>
      </c>
      <c r="AI29" s="68">
        <v>0</v>
      </c>
      <c r="AJ29" s="69">
        <v>0</v>
      </c>
      <c r="AK29" s="69">
        <v>0</v>
      </c>
      <c r="AL29" s="69">
        <f t="shared" si="61"/>
        <v>0</v>
      </c>
      <c r="AM29" s="70">
        <f t="shared" si="62"/>
        <v>0</v>
      </c>
      <c r="AN29" s="77">
        <f t="shared" si="39"/>
        <v>2.1755732656225549E-2</v>
      </c>
      <c r="AO29" s="78">
        <f t="shared" si="63"/>
        <v>2.8859083683942487E-3</v>
      </c>
      <c r="AP29" s="79">
        <f t="shared" si="64"/>
        <v>-1.4484093043590215E-2</v>
      </c>
      <c r="AQ29" s="77">
        <f t="shared" si="42"/>
        <v>0</v>
      </c>
      <c r="AR29" s="78">
        <f t="shared" si="65"/>
        <v>0</v>
      </c>
      <c r="AS29" s="79">
        <f t="shared" si="66"/>
        <v>0</v>
      </c>
      <c r="AT29" s="77">
        <f t="shared" si="44"/>
        <v>0</v>
      </c>
      <c r="AU29" s="78">
        <f t="shared" si="67"/>
        <v>0</v>
      </c>
      <c r="AV29" s="79">
        <f t="shared" si="68"/>
        <v>0</v>
      </c>
      <c r="AW29" s="68">
        <v>2701</v>
      </c>
      <c r="AX29" s="69">
        <v>1563</v>
      </c>
      <c r="AY29" s="70">
        <v>2267</v>
      </c>
      <c r="AZ29" s="68">
        <v>29.03</v>
      </c>
      <c r="BA29" s="69">
        <v>29</v>
      </c>
      <c r="BB29" s="70">
        <v>29.25</v>
      </c>
      <c r="BC29" s="68">
        <v>44</v>
      </c>
      <c r="BD29" s="69">
        <v>45</v>
      </c>
      <c r="BE29" s="70">
        <v>45.25</v>
      </c>
      <c r="BF29" s="68">
        <f t="shared" si="69"/>
        <v>8.6115859449192769</v>
      </c>
      <c r="BG29" s="69">
        <f t="shared" si="70"/>
        <v>-1.7263786128179284</v>
      </c>
      <c r="BH29" s="70">
        <f t="shared" si="71"/>
        <v>-0.37117267577037794</v>
      </c>
      <c r="BI29" s="68">
        <f t="shared" si="72"/>
        <v>5.5666052793124612</v>
      </c>
      <c r="BJ29" s="69">
        <f t="shared" si="73"/>
        <v>-1.2541017913946089</v>
      </c>
      <c r="BK29" s="70">
        <f t="shared" si="74"/>
        <v>-0.22228360957642757</v>
      </c>
      <c r="BL29" s="68">
        <v>80</v>
      </c>
      <c r="BM29" s="69">
        <v>80</v>
      </c>
      <c r="BN29" s="70">
        <v>80</v>
      </c>
      <c r="BO29" s="68">
        <v>14173</v>
      </c>
      <c r="BP29" s="69">
        <v>8108</v>
      </c>
      <c r="BQ29" s="70">
        <v>11622</v>
      </c>
      <c r="BR29" s="68">
        <f t="shared" si="46"/>
        <v>190.84856307003957</v>
      </c>
      <c r="BS29" s="69">
        <f t="shared" si="75"/>
        <v>29.126062540864382</v>
      </c>
      <c r="BT29" s="70">
        <f t="shared" si="76"/>
        <v>6.1329735288456959</v>
      </c>
      <c r="BU29" s="68">
        <f t="shared" si="47"/>
        <v>978.40405822673131</v>
      </c>
      <c r="BV29" s="69">
        <f t="shared" si="77"/>
        <v>129.79502453550583</v>
      </c>
      <c r="BW29" s="70">
        <f t="shared" si="78"/>
        <v>20.199323741766534</v>
      </c>
      <c r="BX29" s="150">
        <f t="shared" si="48"/>
        <v>5.1265990295544777</v>
      </c>
      <c r="BY29" s="177">
        <f t="shared" si="79"/>
        <v>-0.1207167794051669</v>
      </c>
      <c r="BZ29" s="149">
        <f t="shared" si="80"/>
        <v>-6.0860983241427746E-2</v>
      </c>
      <c r="CA29" s="77">
        <f t="shared" si="81"/>
        <v>0.53214285714285714</v>
      </c>
      <c r="CB29" s="78">
        <f t="shared" si="82"/>
        <v>-0.11680402930402933</v>
      </c>
      <c r="CC29" s="112">
        <f t="shared" si="83"/>
        <v>-2.7801894238358327E-2</v>
      </c>
      <c r="CD29" s="206"/>
    </row>
    <row r="30" spans="1:82" s="139" customFormat="1" ht="15" customHeight="1" x14ac:dyDescent="0.2">
      <c r="A30" s="138" t="s">
        <v>125</v>
      </c>
      <c r="B30" s="172" t="s">
        <v>128</v>
      </c>
      <c r="C30" s="92">
        <v>2052.8290000000002</v>
      </c>
      <c r="D30" s="92">
        <v>1421.453</v>
      </c>
      <c r="E30" s="92">
        <v>2177.8049999999998</v>
      </c>
      <c r="F30" s="91">
        <v>2146.0059999999999</v>
      </c>
      <c r="G30" s="92">
        <v>1594.328</v>
      </c>
      <c r="H30" s="93">
        <v>2256.33</v>
      </c>
      <c r="I30" s="147">
        <f t="shared" si="33"/>
        <v>0.9651979098802036</v>
      </c>
      <c r="J30" s="193">
        <f t="shared" si="51"/>
        <v>8.6167074045346848E-3</v>
      </c>
      <c r="K30" s="194">
        <f t="shared" si="52"/>
        <v>7.3629173710481943E-2</v>
      </c>
      <c r="L30" s="91">
        <v>1487.348</v>
      </c>
      <c r="M30" s="92">
        <v>888.30600000000004</v>
      </c>
      <c r="N30" s="92">
        <v>1318.854</v>
      </c>
      <c r="O30" s="97">
        <f t="shared" si="34"/>
        <v>0.58451290369759745</v>
      </c>
      <c r="P30" s="98">
        <f t="shared" si="53"/>
        <v>-0.10856437567627197</v>
      </c>
      <c r="Q30" s="99">
        <f t="shared" si="54"/>
        <v>2.7346498792207852E-2</v>
      </c>
      <c r="R30" s="91">
        <v>558.45799999999997</v>
      </c>
      <c r="S30" s="92">
        <v>628.40099999999995</v>
      </c>
      <c r="T30" s="93">
        <v>813.99599999999998</v>
      </c>
      <c r="U30" s="100">
        <f t="shared" si="35"/>
        <v>0.36076105888766269</v>
      </c>
      <c r="V30" s="101">
        <f t="shared" si="55"/>
        <v>0.10052972682242151</v>
      </c>
      <c r="W30" s="102">
        <f t="shared" si="56"/>
        <v>-3.3386820344214307E-2</v>
      </c>
      <c r="X30" s="91">
        <v>100.2</v>
      </c>
      <c r="Y30" s="92">
        <v>77.620999999999995</v>
      </c>
      <c r="Z30" s="93">
        <v>123.48</v>
      </c>
      <c r="AA30" s="100">
        <f t="shared" si="37"/>
        <v>5.4726037414739866E-2</v>
      </c>
      <c r="AB30" s="101">
        <f t="shared" si="57"/>
        <v>8.0346488538504679E-3</v>
      </c>
      <c r="AC30" s="102">
        <f t="shared" si="58"/>
        <v>6.0403215520064765E-3</v>
      </c>
      <c r="AD30" s="91">
        <v>334.86399999999998</v>
      </c>
      <c r="AE30" s="92">
        <v>411.84699999999998</v>
      </c>
      <c r="AF30" s="92">
        <v>226.58600000000001</v>
      </c>
      <c r="AG30" s="92">
        <f t="shared" si="59"/>
        <v>-108.27799999999996</v>
      </c>
      <c r="AH30" s="93">
        <f t="shared" si="60"/>
        <v>-185.26099999999997</v>
      </c>
      <c r="AI30" s="91">
        <v>0</v>
      </c>
      <c r="AJ30" s="92">
        <v>0</v>
      </c>
      <c r="AK30" s="92">
        <v>0</v>
      </c>
      <c r="AL30" s="92">
        <f t="shared" si="61"/>
        <v>0</v>
      </c>
      <c r="AM30" s="93">
        <f t="shared" si="62"/>
        <v>0</v>
      </c>
      <c r="AN30" s="100">
        <f t="shared" si="39"/>
        <v>0.10404329129559352</v>
      </c>
      <c r="AO30" s="101">
        <f t="shared" si="63"/>
        <v>-5.9079891395219949E-2</v>
      </c>
      <c r="AP30" s="102">
        <f t="shared" si="64"/>
        <v>-0.18569333735129101</v>
      </c>
      <c r="AQ30" s="100">
        <f t="shared" si="42"/>
        <v>0</v>
      </c>
      <c r="AR30" s="101">
        <f t="shared" si="65"/>
        <v>0</v>
      </c>
      <c r="AS30" s="102">
        <f t="shared" si="66"/>
        <v>0</v>
      </c>
      <c r="AT30" s="100">
        <f t="shared" si="44"/>
        <v>0</v>
      </c>
      <c r="AU30" s="101">
        <f t="shared" si="67"/>
        <v>0</v>
      </c>
      <c r="AV30" s="102">
        <f t="shared" si="68"/>
        <v>0</v>
      </c>
      <c r="AW30" s="91">
        <v>3056</v>
      </c>
      <c r="AX30" s="92">
        <v>1613</v>
      </c>
      <c r="AY30" s="93">
        <v>2297</v>
      </c>
      <c r="AZ30" s="91">
        <v>27</v>
      </c>
      <c r="BA30" s="92">
        <v>31</v>
      </c>
      <c r="BB30" s="93">
        <v>31</v>
      </c>
      <c r="BC30" s="91">
        <v>42</v>
      </c>
      <c r="BD30" s="92">
        <v>50</v>
      </c>
      <c r="BE30" s="93">
        <v>50</v>
      </c>
      <c r="BF30" s="91">
        <f t="shared" si="69"/>
        <v>8.2329749103942653</v>
      </c>
      <c r="BG30" s="92">
        <f t="shared" si="70"/>
        <v>-4.3431567768485344</v>
      </c>
      <c r="BH30" s="93">
        <f t="shared" si="71"/>
        <v>-0.4390681003584227</v>
      </c>
      <c r="BI30" s="91">
        <f t="shared" si="72"/>
        <v>5.1044444444444439</v>
      </c>
      <c r="BJ30" s="92">
        <f t="shared" si="73"/>
        <v>-2.9802116402116399</v>
      </c>
      <c r="BK30" s="93">
        <f t="shared" si="74"/>
        <v>-0.27222222222222214</v>
      </c>
      <c r="BL30" s="91">
        <v>100</v>
      </c>
      <c r="BM30" s="92">
        <v>100</v>
      </c>
      <c r="BN30" s="93">
        <v>100</v>
      </c>
      <c r="BO30" s="91">
        <v>14943</v>
      </c>
      <c r="BP30" s="92">
        <v>7686</v>
      </c>
      <c r="BQ30" s="93">
        <v>10949</v>
      </c>
      <c r="BR30" s="91">
        <f t="shared" si="46"/>
        <v>206.07635400493194</v>
      </c>
      <c r="BS30" s="92">
        <f t="shared" si="75"/>
        <v>62.463558716167967</v>
      </c>
      <c r="BT30" s="93">
        <f t="shared" si="76"/>
        <v>-1.3563808376389659</v>
      </c>
      <c r="BU30" s="91">
        <f t="shared" si="47"/>
        <v>982.29429690901179</v>
      </c>
      <c r="BV30" s="92">
        <f t="shared" si="77"/>
        <v>280.0672026681741</v>
      </c>
      <c r="BW30" s="93">
        <f t="shared" si="78"/>
        <v>-6.1297576477147686</v>
      </c>
      <c r="BX30" s="151">
        <f t="shared" si="48"/>
        <v>4.7666521549847625</v>
      </c>
      <c r="BY30" s="195">
        <f t="shared" si="79"/>
        <v>-0.12307297590528954</v>
      </c>
      <c r="BZ30" s="196">
        <f t="shared" si="80"/>
        <v>1.6180570306394415E-3</v>
      </c>
      <c r="CA30" s="100">
        <f t="shared" si="81"/>
        <v>0.40106227106227105</v>
      </c>
      <c r="CB30" s="101">
        <f t="shared" si="82"/>
        <v>-0.1463003663003663</v>
      </c>
      <c r="CC30" s="192">
        <f t="shared" si="83"/>
        <v>-2.3578612915629515E-2</v>
      </c>
      <c r="CD30" s="206"/>
    </row>
    <row r="31" spans="1:82" s="139" customFormat="1" ht="15" customHeight="1" x14ac:dyDescent="0.2">
      <c r="A31" s="138" t="s">
        <v>129</v>
      </c>
      <c r="B31" s="172" t="s">
        <v>130</v>
      </c>
      <c r="C31" s="92">
        <v>1213.799</v>
      </c>
      <c r="D31" s="92">
        <v>866.38099999999997</v>
      </c>
      <c r="E31" s="92">
        <v>1314.7539999999999</v>
      </c>
      <c r="F31" s="91">
        <v>1090.1379999999999</v>
      </c>
      <c r="G31" s="92">
        <v>913.86599999999999</v>
      </c>
      <c r="H31" s="93">
        <v>1334.7529999999999</v>
      </c>
      <c r="I31" s="147">
        <f t="shared" si="33"/>
        <v>0.9850167034649856</v>
      </c>
      <c r="J31" s="193">
        <f t="shared" si="51"/>
        <v>-0.1284193936163015</v>
      </c>
      <c r="K31" s="194">
        <f t="shared" si="52"/>
        <v>3.6977275365023488E-2</v>
      </c>
      <c r="L31" s="91">
        <v>840.63</v>
      </c>
      <c r="M31" s="92">
        <v>745.44299999999998</v>
      </c>
      <c r="N31" s="92">
        <v>1091.5450000000001</v>
      </c>
      <c r="O31" s="97">
        <f t="shared" si="34"/>
        <v>0.81778801021612246</v>
      </c>
      <c r="P31" s="98">
        <f t="shared" si="53"/>
        <v>4.6665455090074137E-2</v>
      </c>
      <c r="Q31" s="99">
        <f t="shared" si="54"/>
        <v>2.0852704271381306E-3</v>
      </c>
      <c r="R31" s="91">
        <v>183.98500000000001</v>
      </c>
      <c r="S31" s="92">
        <v>130.29599999999999</v>
      </c>
      <c r="T31" s="93">
        <v>185.452</v>
      </c>
      <c r="U31" s="100">
        <f t="shared" si="35"/>
        <v>0.1389410625036992</v>
      </c>
      <c r="V31" s="101">
        <f t="shared" si="55"/>
        <v>-2.9831147987082723E-2</v>
      </c>
      <c r="W31" s="102">
        <f t="shared" si="56"/>
        <v>-3.6356391133868793E-3</v>
      </c>
      <c r="X31" s="91">
        <v>65.524000000000001</v>
      </c>
      <c r="Y31" s="92">
        <v>38.127000000000002</v>
      </c>
      <c r="Z31" s="93">
        <v>57.756</v>
      </c>
      <c r="AA31" s="100">
        <f t="shared" si="37"/>
        <v>4.327092728017843E-2</v>
      </c>
      <c r="AB31" s="101">
        <f t="shared" si="57"/>
        <v>-1.683522441804694E-2</v>
      </c>
      <c r="AC31" s="102">
        <f t="shared" si="58"/>
        <v>1.5503686862489013E-3</v>
      </c>
      <c r="AD31" s="91">
        <v>204.67500000000001</v>
      </c>
      <c r="AE31" s="92">
        <v>194.90899999999999</v>
      </c>
      <c r="AF31" s="92">
        <v>173.45599999999999</v>
      </c>
      <c r="AG31" s="92">
        <f t="shared" si="59"/>
        <v>-31.219000000000023</v>
      </c>
      <c r="AH31" s="93">
        <f t="shared" si="60"/>
        <v>-21.453000000000003</v>
      </c>
      <c r="AI31" s="91">
        <v>0</v>
      </c>
      <c r="AJ31" s="92">
        <v>0</v>
      </c>
      <c r="AK31" s="92">
        <v>0</v>
      </c>
      <c r="AL31" s="92">
        <f t="shared" si="61"/>
        <v>0</v>
      </c>
      <c r="AM31" s="93">
        <f t="shared" si="62"/>
        <v>0</v>
      </c>
      <c r="AN31" s="100">
        <f t="shared" si="39"/>
        <v>0.13193038393494144</v>
      </c>
      <c r="AO31" s="101">
        <f t="shared" si="63"/>
        <v>-3.6693086672630326E-2</v>
      </c>
      <c r="AP31" s="102">
        <f t="shared" si="64"/>
        <v>-9.3038769359048146E-2</v>
      </c>
      <c r="AQ31" s="100">
        <f t="shared" si="42"/>
        <v>0</v>
      </c>
      <c r="AR31" s="101">
        <f t="shared" si="65"/>
        <v>0</v>
      </c>
      <c r="AS31" s="102">
        <f t="shared" si="66"/>
        <v>0</v>
      </c>
      <c r="AT31" s="100">
        <f t="shared" si="44"/>
        <v>0</v>
      </c>
      <c r="AU31" s="101">
        <f t="shared" si="67"/>
        <v>0</v>
      </c>
      <c r="AV31" s="102">
        <f t="shared" si="68"/>
        <v>0</v>
      </c>
      <c r="AW31" s="91">
        <v>1763</v>
      </c>
      <c r="AX31" s="92">
        <v>1150</v>
      </c>
      <c r="AY31" s="93">
        <v>1657</v>
      </c>
      <c r="AZ31" s="91">
        <v>17</v>
      </c>
      <c r="BA31" s="92">
        <v>16</v>
      </c>
      <c r="BB31" s="93">
        <v>17</v>
      </c>
      <c r="BC31" s="91">
        <v>30</v>
      </c>
      <c r="BD31" s="92">
        <v>31</v>
      </c>
      <c r="BE31" s="93">
        <v>35</v>
      </c>
      <c r="BF31" s="91">
        <f t="shared" si="69"/>
        <v>10.830065359477125</v>
      </c>
      <c r="BG31" s="92">
        <f t="shared" si="70"/>
        <v>-0.69281045751633918</v>
      </c>
      <c r="BH31" s="93">
        <f t="shared" si="71"/>
        <v>-1.1491013071895413</v>
      </c>
      <c r="BI31" s="91">
        <f t="shared" si="72"/>
        <v>5.2603174603174603</v>
      </c>
      <c r="BJ31" s="92">
        <f t="shared" si="73"/>
        <v>-1.2693121693121689</v>
      </c>
      <c r="BK31" s="93">
        <f t="shared" si="74"/>
        <v>-0.92247823860727074</v>
      </c>
      <c r="BL31" s="91">
        <v>60</v>
      </c>
      <c r="BM31" s="92">
        <v>60</v>
      </c>
      <c r="BN31" s="93">
        <v>60</v>
      </c>
      <c r="BO31" s="91">
        <v>8710</v>
      </c>
      <c r="BP31" s="92">
        <v>5774</v>
      </c>
      <c r="BQ31" s="93">
        <v>8382</v>
      </c>
      <c r="BR31" s="91">
        <f t="shared" si="46"/>
        <v>159.24039608685277</v>
      </c>
      <c r="BS31" s="92">
        <f t="shared" si="75"/>
        <v>34.081039026003168</v>
      </c>
      <c r="BT31" s="93">
        <f t="shared" si="76"/>
        <v>0.96779477060752583</v>
      </c>
      <c r="BU31" s="91">
        <f t="shared" si="47"/>
        <v>805.52383826191908</v>
      </c>
      <c r="BV31" s="92">
        <f t="shared" si="77"/>
        <v>187.18124041733597</v>
      </c>
      <c r="BW31" s="93">
        <f t="shared" si="78"/>
        <v>10.857751305397301</v>
      </c>
      <c r="BX31" s="151">
        <f t="shared" si="48"/>
        <v>5.0585395292697646</v>
      </c>
      <c r="BY31" s="195">
        <f t="shared" si="79"/>
        <v>0.11809710158967412</v>
      </c>
      <c r="BZ31" s="196">
        <f t="shared" si="80"/>
        <v>3.7669964052373217E-2</v>
      </c>
      <c r="CA31" s="100">
        <f t="shared" si="81"/>
        <v>0.51172161172161168</v>
      </c>
      <c r="CB31" s="101">
        <f t="shared" si="82"/>
        <v>-2.0024420024420064E-2</v>
      </c>
      <c r="CC31" s="192">
        <f t="shared" si="83"/>
        <v>-1.9954263048185705E-2</v>
      </c>
      <c r="CD31" s="206"/>
    </row>
    <row r="32" spans="1:82" s="139" customFormat="1" ht="15" customHeight="1" x14ac:dyDescent="0.2">
      <c r="A32" s="138" t="s">
        <v>129</v>
      </c>
      <c r="B32" s="172" t="s">
        <v>131</v>
      </c>
      <c r="C32" s="92">
        <v>5994.9560000000001</v>
      </c>
      <c r="D32" s="92">
        <v>4508.6289999999999</v>
      </c>
      <c r="E32" s="92">
        <v>7066.1980000000003</v>
      </c>
      <c r="F32" s="91">
        <v>5992.7780000000002</v>
      </c>
      <c r="G32" s="92">
        <v>4522.3599999999997</v>
      </c>
      <c r="H32" s="93">
        <v>7159.8230000000003</v>
      </c>
      <c r="I32" s="147">
        <f t="shared" si="33"/>
        <v>0.98692355942318688</v>
      </c>
      <c r="J32" s="193">
        <f t="shared" si="51"/>
        <v>-1.3439878034366082E-2</v>
      </c>
      <c r="K32" s="194">
        <f t="shared" si="52"/>
        <v>-1.0040194015283332E-2</v>
      </c>
      <c r="L32" s="91">
        <v>3555.8339999999998</v>
      </c>
      <c r="M32" s="92">
        <v>2795.1239999999998</v>
      </c>
      <c r="N32" s="92">
        <v>4496.5569999999998</v>
      </c>
      <c r="O32" s="97">
        <f t="shared" si="34"/>
        <v>0.62802627942059452</v>
      </c>
      <c r="P32" s="98">
        <f t="shared" si="53"/>
        <v>3.4673079952835195E-2</v>
      </c>
      <c r="Q32" s="99">
        <f t="shared" si="54"/>
        <v>9.9587217737021616E-3</v>
      </c>
      <c r="R32" s="91">
        <v>1563.55</v>
      </c>
      <c r="S32" s="92">
        <v>1064.6239999999998</v>
      </c>
      <c r="T32" s="93">
        <v>1630.8210000000006</v>
      </c>
      <c r="U32" s="100">
        <f t="shared" si="35"/>
        <v>0.22777392681355399</v>
      </c>
      <c r="V32" s="101">
        <f t="shared" si="55"/>
        <v>-3.3131783359591077E-2</v>
      </c>
      <c r="W32" s="102">
        <f t="shared" si="56"/>
        <v>-7.6394414278066758E-3</v>
      </c>
      <c r="X32" s="91">
        <v>873.39400000000001</v>
      </c>
      <c r="Y32" s="92">
        <v>662.61199999999997</v>
      </c>
      <c r="Z32" s="93">
        <v>1032.4449999999999</v>
      </c>
      <c r="AA32" s="100">
        <f t="shared" si="37"/>
        <v>0.14419979376585146</v>
      </c>
      <c r="AB32" s="101">
        <f t="shared" si="57"/>
        <v>-1.5412965932440903E-3</v>
      </c>
      <c r="AC32" s="102">
        <f t="shared" si="58"/>
        <v>-2.3192803458955136E-3</v>
      </c>
      <c r="AD32" s="91">
        <v>1320.1669999999999</v>
      </c>
      <c r="AE32" s="92">
        <v>1383.6980000000001</v>
      </c>
      <c r="AF32" s="92">
        <v>1467.645</v>
      </c>
      <c r="AG32" s="92">
        <f t="shared" si="59"/>
        <v>147.47800000000007</v>
      </c>
      <c r="AH32" s="93">
        <f t="shared" si="60"/>
        <v>83.946999999999889</v>
      </c>
      <c r="AI32" s="91">
        <v>0</v>
      </c>
      <c r="AJ32" s="92">
        <v>0</v>
      </c>
      <c r="AK32" s="92">
        <v>0</v>
      </c>
      <c r="AL32" s="92">
        <f t="shared" si="61"/>
        <v>0</v>
      </c>
      <c r="AM32" s="93">
        <f t="shared" si="62"/>
        <v>0</v>
      </c>
      <c r="AN32" s="100">
        <f t="shared" si="39"/>
        <v>0.20769938798771276</v>
      </c>
      <c r="AO32" s="101">
        <f t="shared" si="63"/>
        <v>-1.2513571039843047E-2</v>
      </c>
      <c r="AP32" s="102">
        <f t="shared" si="64"/>
        <v>-9.9200558758848145E-2</v>
      </c>
      <c r="AQ32" s="100">
        <f t="shared" si="42"/>
        <v>0</v>
      </c>
      <c r="AR32" s="101">
        <f t="shared" si="65"/>
        <v>0</v>
      </c>
      <c r="AS32" s="102">
        <f t="shared" si="66"/>
        <v>0</v>
      </c>
      <c r="AT32" s="100">
        <f t="shared" si="44"/>
        <v>0</v>
      </c>
      <c r="AU32" s="101">
        <f t="shared" si="67"/>
        <v>0</v>
      </c>
      <c r="AV32" s="102">
        <f t="shared" si="68"/>
        <v>0</v>
      </c>
      <c r="AW32" s="91">
        <v>7351</v>
      </c>
      <c r="AX32" s="92">
        <v>4260</v>
      </c>
      <c r="AY32" s="93">
        <v>6328</v>
      </c>
      <c r="AZ32" s="91">
        <v>51</v>
      </c>
      <c r="BA32" s="92">
        <v>52.25</v>
      </c>
      <c r="BB32" s="93">
        <v>51</v>
      </c>
      <c r="BC32" s="91">
        <v>138</v>
      </c>
      <c r="BD32" s="92">
        <v>136.5</v>
      </c>
      <c r="BE32" s="93">
        <v>132</v>
      </c>
      <c r="BF32" s="91">
        <f t="shared" si="69"/>
        <v>13.786492374727668</v>
      </c>
      <c r="BG32" s="92">
        <f t="shared" si="70"/>
        <v>-2.2287581699346397</v>
      </c>
      <c r="BH32" s="93">
        <f t="shared" si="71"/>
        <v>0.19797562831618443</v>
      </c>
      <c r="BI32" s="91">
        <f t="shared" si="72"/>
        <v>5.3265993265993261</v>
      </c>
      <c r="BJ32" s="92">
        <f t="shared" si="73"/>
        <v>-0.59208022251500569</v>
      </c>
      <c r="BK32" s="93">
        <f t="shared" si="74"/>
        <v>0.12513412513412447</v>
      </c>
      <c r="BL32" s="91">
        <v>268</v>
      </c>
      <c r="BM32" s="92">
        <v>277</v>
      </c>
      <c r="BN32" s="93">
        <v>275</v>
      </c>
      <c r="BO32" s="91">
        <v>43961</v>
      </c>
      <c r="BP32" s="92">
        <v>26262</v>
      </c>
      <c r="BQ32" s="93">
        <v>39327</v>
      </c>
      <c r="BR32" s="91">
        <f t="shared" si="46"/>
        <v>182.05871284359347</v>
      </c>
      <c r="BS32" s="92">
        <f t="shared" si="75"/>
        <v>45.738383460731399</v>
      </c>
      <c r="BT32" s="93">
        <f t="shared" si="76"/>
        <v>9.8570526501580957</v>
      </c>
      <c r="BU32" s="91">
        <f t="shared" si="47"/>
        <v>1131.4511694058153</v>
      </c>
      <c r="BV32" s="92">
        <f t="shared" si="77"/>
        <v>316.21813988602207</v>
      </c>
      <c r="BW32" s="93">
        <f t="shared" si="78"/>
        <v>69.864314945721389</v>
      </c>
      <c r="BX32" s="151">
        <f t="shared" si="48"/>
        <v>6.2147597977243993</v>
      </c>
      <c r="BY32" s="195">
        <f t="shared" si="79"/>
        <v>0.23448500517916759</v>
      </c>
      <c r="BZ32" s="196">
        <f t="shared" si="80"/>
        <v>4.9971065330033149E-2</v>
      </c>
      <c r="CA32" s="100">
        <f t="shared" si="81"/>
        <v>0.52383616383616383</v>
      </c>
      <c r="CB32" s="101">
        <f t="shared" si="82"/>
        <v>-7.7019448213478059E-2</v>
      </c>
      <c r="CC32" s="192">
        <f t="shared" si="83"/>
        <v>3.1388919435659801E-5</v>
      </c>
      <c r="CD32" s="206"/>
    </row>
    <row r="33" spans="1:82" s="139" customFormat="1" ht="15" customHeight="1" x14ac:dyDescent="0.2">
      <c r="A33" s="138" t="s">
        <v>132</v>
      </c>
      <c r="B33" s="172" t="s">
        <v>133</v>
      </c>
      <c r="C33" s="92">
        <v>3872.4690000000001</v>
      </c>
      <c r="D33" s="92">
        <v>2804.471</v>
      </c>
      <c r="E33" s="92">
        <v>4556.241</v>
      </c>
      <c r="F33" s="91">
        <v>3746.5279999999998</v>
      </c>
      <c r="G33" s="92">
        <v>2690.65</v>
      </c>
      <c r="H33" s="93">
        <v>4456.7179999999998</v>
      </c>
      <c r="I33" s="147">
        <f t="shared" si="33"/>
        <v>1.022331006808149</v>
      </c>
      <c r="J33" s="193">
        <f t="shared" si="51"/>
        <v>-1.1284383227638806E-2</v>
      </c>
      <c r="K33" s="194">
        <f t="shared" si="52"/>
        <v>-1.9971410823278246E-2</v>
      </c>
      <c r="L33" s="91">
        <v>2370.2489999999998</v>
      </c>
      <c r="M33" s="92">
        <v>1797.9870000000001</v>
      </c>
      <c r="N33" s="92">
        <v>2570.3679999999999</v>
      </c>
      <c r="O33" s="97">
        <f t="shared" si="34"/>
        <v>0.57674010336754533</v>
      </c>
      <c r="P33" s="98">
        <f t="shared" si="53"/>
        <v>-5.5912048171159245E-2</v>
      </c>
      <c r="Q33" s="99">
        <f t="shared" si="54"/>
        <v>-9.1495081439099901E-2</v>
      </c>
      <c r="R33" s="91">
        <v>964.65</v>
      </c>
      <c r="S33" s="92">
        <v>577.1</v>
      </c>
      <c r="T33" s="93">
        <v>1350.7429999999999</v>
      </c>
      <c r="U33" s="100">
        <f t="shared" si="35"/>
        <v>0.30308020386302209</v>
      </c>
      <c r="V33" s="101">
        <f t="shared" si="55"/>
        <v>4.560181320372364E-2</v>
      </c>
      <c r="W33" s="102">
        <f t="shared" si="56"/>
        <v>8.8596714743292643E-2</v>
      </c>
      <c r="X33" s="91">
        <v>411.63299999999998</v>
      </c>
      <c r="Y33" s="92">
        <v>315.56299999999999</v>
      </c>
      <c r="Z33" s="93">
        <v>535.60299999999995</v>
      </c>
      <c r="AA33" s="100">
        <f t="shared" si="37"/>
        <v>0.12017879524798293</v>
      </c>
      <c r="AB33" s="101">
        <f t="shared" si="57"/>
        <v>1.0308269790812979E-2</v>
      </c>
      <c r="AC33" s="102">
        <f t="shared" si="58"/>
        <v>2.8974691743576114E-3</v>
      </c>
      <c r="AD33" s="91">
        <v>1823.336</v>
      </c>
      <c r="AE33" s="92">
        <v>1366.86</v>
      </c>
      <c r="AF33" s="92">
        <v>1321.212</v>
      </c>
      <c r="AG33" s="92">
        <f t="shared" si="59"/>
        <v>-502.12400000000002</v>
      </c>
      <c r="AH33" s="93">
        <f t="shared" si="60"/>
        <v>-45.647999999999911</v>
      </c>
      <c r="AI33" s="91">
        <v>750.31299999999999</v>
      </c>
      <c r="AJ33" s="92">
        <v>511.91899999999998</v>
      </c>
      <c r="AK33" s="92">
        <v>700.16200000000003</v>
      </c>
      <c r="AL33" s="92">
        <f t="shared" si="61"/>
        <v>-50.150999999999954</v>
      </c>
      <c r="AM33" s="93">
        <f t="shared" si="62"/>
        <v>188.24300000000005</v>
      </c>
      <c r="AN33" s="100">
        <f t="shared" si="39"/>
        <v>0.28997851518389828</v>
      </c>
      <c r="AO33" s="101">
        <f t="shared" si="63"/>
        <v>-0.1808673456867762</v>
      </c>
      <c r="AP33" s="102">
        <f t="shared" si="64"/>
        <v>-0.19740751947290508</v>
      </c>
      <c r="AQ33" s="100">
        <f t="shared" si="42"/>
        <v>0.15367097570124144</v>
      </c>
      <c r="AR33" s="101">
        <f t="shared" si="65"/>
        <v>-4.0084739321913032E-2</v>
      </c>
      <c r="AS33" s="102">
        <f t="shared" si="66"/>
        <v>-2.8865766522158248E-2</v>
      </c>
      <c r="AT33" s="100">
        <f t="shared" si="44"/>
        <v>0.15710260330584078</v>
      </c>
      <c r="AU33" s="101">
        <f t="shared" si="67"/>
        <v>-4.3166285649479996E-2</v>
      </c>
      <c r="AV33" s="102">
        <f t="shared" si="68"/>
        <v>-3.3155884420173365E-2</v>
      </c>
      <c r="AW33" s="91">
        <v>5243</v>
      </c>
      <c r="AX33" s="92">
        <v>3126</v>
      </c>
      <c r="AY33" s="93">
        <v>4145</v>
      </c>
      <c r="AZ33" s="91">
        <v>48</v>
      </c>
      <c r="BA33" s="92">
        <v>49</v>
      </c>
      <c r="BB33" s="93">
        <v>49</v>
      </c>
      <c r="BC33" s="91">
        <v>70</v>
      </c>
      <c r="BD33" s="92">
        <v>69</v>
      </c>
      <c r="BE33" s="93">
        <v>69</v>
      </c>
      <c r="BF33" s="91">
        <f t="shared" si="69"/>
        <v>9.3990929705215418</v>
      </c>
      <c r="BG33" s="92">
        <f t="shared" si="70"/>
        <v>-2.7374811035525326</v>
      </c>
      <c r="BH33" s="93">
        <f t="shared" si="71"/>
        <v>-1.233560090702948</v>
      </c>
      <c r="BI33" s="91">
        <f t="shared" si="72"/>
        <v>6.6747181964573272</v>
      </c>
      <c r="BJ33" s="92">
        <f t="shared" si="73"/>
        <v>-1.6475040257648956</v>
      </c>
      <c r="BK33" s="93">
        <f t="shared" si="74"/>
        <v>-0.87600644122383198</v>
      </c>
      <c r="BL33" s="91">
        <v>82</v>
      </c>
      <c r="BM33" s="92">
        <v>151</v>
      </c>
      <c r="BN33" s="93">
        <v>151</v>
      </c>
      <c r="BO33" s="91">
        <v>22250</v>
      </c>
      <c r="BP33" s="92">
        <v>13301</v>
      </c>
      <c r="BQ33" s="93">
        <v>18453</v>
      </c>
      <c r="BR33" s="91">
        <f t="shared" si="46"/>
        <v>241.51726006611392</v>
      </c>
      <c r="BS33" s="92">
        <f t="shared" si="75"/>
        <v>73.133979167237527</v>
      </c>
      <c r="BT33" s="93">
        <f t="shared" si="76"/>
        <v>39.227958509839965</v>
      </c>
      <c r="BU33" s="91">
        <f t="shared" si="47"/>
        <v>1075.2033775633292</v>
      </c>
      <c r="BV33" s="92">
        <f t="shared" si="77"/>
        <v>360.62622707696642</v>
      </c>
      <c r="BW33" s="93">
        <f t="shared" si="78"/>
        <v>214.47081198431454</v>
      </c>
      <c r="BX33" s="151">
        <f t="shared" si="48"/>
        <v>4.4518697225572978</v>
      </c>
      <c r="BY33" s="195">
        <f t="shared" si="79"/>
        <v>0.20811614636046372</v>
      </c>
      <c r="BZ33" s="196">
        <f t="shared" si="80"/>
        <v>0.19691130924955669</v>
      </c>
      <c r="CA33" s="100">
        <f t="shared" si="81"/>
        <v>0.44763845426097082</v>
      </c>
      <c r="CB33" s="101">
        <f t="shared" si="82"/>
        <v>-0.54628632015160838</v>
      </c>
      <c r="CC33" s="192">
        <f t="shared" si="83"/>
        <v>-3.9025041403293215E-2</v>
      </c>
      <c r="CD33" s="206"/>
    </row>
    <row r="34" spans="1:82" s="139" customFormat="1" ht="15" customHeight="1" x14ac:dyDescent="0.2">
      <c r="A34" s="138" t="s">
        <v>134</v>
      </c>
      <c r="B34" s="172" t="s">
        <v>135</v>
      </c>
      <c r="C34" s="92">
        <v>1708.114</v>
      </c>
      <c r="D34" s="92">
        <v>1273.7370000000001</v>
      </c>
      <c r="E34" s="92">
        <v>1952.6210000000001</v>
      </c>
      <c r="F34" s="91">
        <v>1574.3430000000001</v>
      </c>
      <c r="G34" s="92">
        <v>1119.1990000000001</v>
      </c>
      <c r="H34" s="93">
        <v>1729.693</v>
      </c>
      <c r="I34" s="147">
        <f t="shared" si="33"/>
        <v>1.1288829867496719</v>
      </c>
      <c r="J34" s="193">
        <f t="shared" si="51"/>
        <v>4.3913574112146359E-2</v>
      </c>
      <c r="K34" s="194">
        <f t="shared" si="52"/>
        <v>-9.1961216126479339E-3</v>
      </c>
      <c r="L34" s="91">
        <v>1204.383</v>
      </c>
      <c r="M34" s="92">
        <v>857.26700000000005</v>
      </c>
      <c r="N34" s="92">
        <v>1338.057</v>
      </c>
      <c r="O34" s="97">
        <f t="shared" si="34"/>
        <v>0.77358062962618224</v>
      </c>
      <c r="P34" s="98">
        <f t="shared" si="53"/>
        <v>8.5738934829148183E-3</v>
      </c>
      <c r="Q34" s="99">
        <f t="shared" si="54"/>
        <v>7.6158637534464724E-3</v>
      </c>
      <c r="R34" s="91">
        <v>323.78100000000001</v>
      </c>
      <c r="S34" s="92">
        <v>227.09100000000001</v>
      </c>
      <c r="T34" s="93">
        <v>339.375</v>
      </c>
      <c r="U34" s="100">
        <f t="shared" si="35"/>
        <v>0.19620533817272776</v>
      </c>
      <c r="V34" s="101">
        <f t="shared" si="55"/>
        <v>-9.4556899513849602E-3</v>
      </c>
      <c r="W34" s="102">
        <f t="shared" si="56"/>
        <v>-6.6995965171710026E-3</v>
      </c>
      <c r="X34" s="91">
        <v>46.179000000000002</v>
      </c>
      <c r="Y34" s="92">
        <v>34.841000000000001</v>
      </c>
      <c r="Z34" s="93">
        <v>52.261000000000003</v>
      </c>
      <c r="AA34" s="100">
        <f t="shared" si="37"/>
        <v>3.0214032201090021E-2</v>
      </c>
      <c r="AB34" s="101">
        <f t="shared" si="57"/>
        <v>8.8179646847012794E-4</v>
      </c>
      <c r="AC34" s="102">
        <f t="shared" si="58"/>
        <v>-9.1626723627544898E-4</v>
      </c>
      <c r="AD34" s="91">
        <v>1530.385</v>
      </c>
      <c r="AE34" s="92">
        <v>1429.6759999999999</v>
      </c>
      <c r="AF34" s="92">
        <v>1380.8030000000001</v>
      </c>
      <c r="AG34" s="92">
        <f t="shared" si="59"/>
        <v>-149.58199999999988</v>
      </c>
      <c r="AH34" s="93">
        <f t="shared" si="60"/>
        <v>-48.87299999999982</v>
      </c>
      <c r="AI34" s="91">
        <v>358.92099999999999</v>
      </c>
      <c r="AJ34" s="92">
        <v>207.86199999999999</v>
      </c>
      <c r="AK34" s="92">
        <v>204.44300000000001</v>
      </c>
      <c r="AL34" s="92">
        <f t="shared" si="61"/>
        <v>-154.47799999999998</v>
      </c>
      <c r="AM34" s="93">
        <f t="shared" si="62"/>
        <v>-3.4189999999999827</v>
      </c>
      <c r="AN34" s="100">
        <f t="shared" si="39"/>
        <v>0.70715361557619227</v>
      </c>
      <c r="AO34" s="101">
        <f t="shared" si="63"/>
        <v>-0.18879653763372228</v>
      </c>
      <c r="AP34" s="102">
        <f t="shared" si="64"/>
        <v>-0.41527275658697793</v>
      </c>
      <c r="AQ34" s="100">
        <f t="shared" si="42"/>
        <v>0.10470183409888555</v>
      </c>
      <c r="AR34" s="101">
        <f t="shared" si="65"/>
        <v>-0.10542524172860605</v>
      </c>
      <c r="AS34" s="102">
        <f t="shared" si="66"/>
        <v>-5.84888402710982E-2</v>
      </c>
      <c r="AT34" s="100">
        <f t="shared" si="44"/>
        <v>0.11819611919571855</v>
      </c>
      <c r="AU34" s="101">
        <f t="shared" si="67"/>
        <v>-0.10978533084407581</v>
      </c>
      <c r="AV34" s="102">
        <f t="shared" si="68"/>
        <v>-6.7527777984318235E-2</v>
      </c>
      <c r="AW34" s="91">
        <v>2388</v>
      </c>
      <c r="AX34" s="92">
        <v>1556</v>
      </c>
      <c r="AY34" s="93">
        <v>2394</v>
      </c>
      <c r="AZ34" s="91">
        <v>26</v>
      </c>
      <c r="BA34" s="92">
        <v>27</v>
      </c>
      <c r="BB34" s="93">
        <v>27</v>
      </c>
      <c r="BC34" s="91">
        <v>47</v>
      </c>
      <c r="BD34" s="92">
        <v>47</v>
      </c>
      <c r="BE34" s="93">
        <v>47</v>
      </c>
      <c r="BF34" s="91">
        <f t="shared" si="69"/>
        <v>9.851851851851853</v>
      </c>
      <c r="BG34" s="92">
        <f t="shared" si="70"/>
        <v>-0.35327635327635143</v>
      </c>
      <c r="BH34" s="93">
        <f t="shared" si="71"/>
        <v>0.24691358024691468</v>
      </c>
      <c r="BI34" s="91">
        <f t="shared" si="72"/>
        <v>5.6595744680851068</v>
      </c>
      <c r="BJ34" s="92">
        <f t="shared" si="73"/>
        <v>1.4184397163120366E-2</v>
      </c>
      <c r="BK34" s="93">
        <f t="shared" si="74"/>
        <v>0.14184397163120632</v>
      </c>
      <c r="BL34" s="91">
        <v>103</v>
      </c>
      <c r="BM34" s="92">
        <v>103</v>
      </c>
      <c r="BN34" s="93">
        <v>103</v>
      </c>
      <c r="BO34" s="91">
        <v>17906</v>
      </c>
      <c r="BP34" s="92">
        <v>11135</v>
      </c>
      <c r="BQ34" s="93">
        <v>17110</v>
      </c>
      <c r="BR34" s="91">
        <f t="shared" si="46"/>
        <v>101.09251899473992</v>
      </c>
      <c r="BS34" s="92">
        <f t="shared" si="75"/>
        <v>13.169867369586342</v>
      </c>
      <c r="BT34" s="93">
        <f t="shared" si="76"/>
        <v>0.58070938539999872</v>
      </c>
      <c r="BU34" s="91">
        <f t="shared" si="47"/>
        <v>722.51169590643269</v>
      </c>
      <c r="BV34" s="92">
        <f t="shared" si="77"/>
        <v>63.239082841106097</v>
      </c>
      <c r="BW34" s="93">
        <f t="shared" si="78"/>
        <v>3.2321329244275603</v>
      </c>
      <c r="BX34" s="151">
        <f t="shared" si="48"/>
        <v>7.1470342522974102</v>
      </c>
      <c r="BY34" s="195">
        <f t="shared" si="79"/>
        <v>-0.35129070582654265</v>
      </c>
      <c r="BZ34" s="196">
        <f t="shared" si="80"/>
        <v>-9.1354135123582481E-3</v>
      </c>
      <c r="CA34" s="100">
        <f t="shared" si="81"/>
        <v>0.60848536576691925</v>
      </c>
      <c r="CB34" s="101">
        <f t="shared" si="82"/>
        <v>-2.830826131797004E-2</v>
      </c>
      <c r="CC34" s="192">
        <f t="shared" si="83"/>
        <v>1.1210249101146541E-2</v>
      </c>
      <c r="CD34" s="206"/>
    </row>
    <row r="35" spans="1:82" s="139" customFormat="1" ht="15" customHeight="1" x14ac:dyDescent="0.2">
      <c r="A35" s="138" t="s">
        <v>134</v>
      </c>
      <c r="B35" s="172" t="s">
        <v>136</v>
      </c>
      <c r="C35" s="92">
        <v>490.55</v>
      </c>
      <c r="D35" s="92">
        <v>338.90264000000002</v>
      </c>
      <c r="E35" s="92">
        <v>505.81700000000001</v>
      </c>
      <c r="F35" s="91">
        <v>470.27499999999998</v>
      </c>
      <c r="G35" s="92">
        <v>333.91795999999994</v>
      </c>
      <c r="H35" s="93">
        <v>485.923</v>
      </c>
      <c r="I35" s="147">
        <f t="shared" si="33"/>
        <v>1.0409406428590537</v>
      </c>
      <c r="J35" s="193">
        <f t="shared" si="51"/>
        <v>-2.1724292795886058E-3</v>
      </c>
      <c r="K35" s="194">
        <f t="shared" si="52"/>
        <v>2.601278453121747E-2</v>
      </c>
      <c r="L35" s="91">
        <v>263.14</v>
      </c>
      <c r="M35" s="92">
        <v>235.49799999999999</v>
      </c>
      <c r="N35" s="92">
        <v>308.04899999999998</v>
      </c>
      <c r="O35" s="97">
        <f t="shared" si="34"/>
        <v>0.63394611903532039</v>
      </c>
      <c r="P35" s="98">
        <f t="shared" si="53"/>
        <v>7.4401171929903365E-2</v>
      </c>
      <c r="Q35" s="99">
        <f t="shared" si="54"/>
        <v>-7.1310944705725521E-2</v>
      </c>
      <c r="R35" s="91">
        <v>191.35300000000001</v>
      </c>
      <c r="S35" s="92">
        <v>85.126179999999948</v>
      </c>
      <c r="T35" s="93">
        <v>164.696</v>
      </c>
      <c r="U35" s="100">
        <f t="shared" si="35"/>
        <v>0.3389343579126734</v>
      </c>
      <c r="V35" s="101">
        <f t="shared" si="55"/>
        <v>-6.796160721411415E-2</v>
      </c>
      <c r="W35" s="102">
        <f t="shared" si="56"/>
        <v>8.4002937033125724E-2</v>
      </c>
      <c r="X35" s="91">
        <v>15.782</v>
      </c>
      <c r="Y35" s="92">
        <v>13.29378</v>
      </c>
      <c r="Z35" s="93">
        <v>13.178000000000001</v>
      </c>
      <c r="AA35" s="100">
        <f t="shared" si="37"/>
        <v>2.7119523052006184E-2</v>
      </c>
      <c r="AB35" s="101">
        <f t="shared" si="57"/>
        <v>-6.439564715789256E-3</v>
      </c>
      <c r="AC35" s="102">
        <f t="shared" si="58"/>
        <v>-1.2691992327400189E-2</v>
      </c>
      <c r="AD35" s="91">
        <v>766.18799999999999</v>
      </c>
      <c r="AE35" s="92">
        <v>695.72639000000004</v>
      </c>
      <c r="AF35" s="92">
        <v>677.05799999999999</v>
      </c>
      <c r="AG35" s="92">
        <f t="shared" si="59"/>
        <v>-89.13</v>
      </c>
      <c r="AH35" s="93">
        <f t="shared" si="60"/>
        <v>-18.668390000000045</v>
      </c>
      <c r="AI35" s="91">
        <v>41.591999999999999</v>
      </c>
      <c r="AJ35" s="92">
        <v>46.470999999999997</v>
      </c>
      <c r="AK35" s="92">
        <v>48.087000000000003</v>
      </c>
      <c r="AL35" s="92">
        <f t="shared" si="61"/>
        <v>6.4950000000000045</v>
      </c>
      <c r="AM35" s="93">
        <f t="shared" si="62"/>
        <v>1.6160000000000068</v>
      </c>
      <c r="AN35" s="100">
        <f t="shared" si="39"/>
        <v>1.3385433862444323</v>
      </c>
      <c r="AO35" s="101">
        <f t="shared" si="63"/>
        <v>-0.22335244496543427</v>
      </c>
      <c r="AP35" s="102">
        <f t="shared" si="64"/>
        <v>-0.714336431983009</v>
      </c>
      <c r="AQ35" s="100">
        <f t="shared" si="42"/>
        <v>9.506797913079236E-2</v>
      </c>
      <c r="AR35" s="101">
        <f t="shared" si="65"/>
        <v>1.0281514957925175E-2</v>
      </c>
      <c r="AS35" s="102">
        <f t="shared" si="66"/>
        <v>-4.2053997847610616E-2</v>
      </c>
      <c r="AT35" s="100">
        <f t="shared" si="44"/>
        <v>9.8960123311718121E-2</v>
      </c>
      <c r="AU35" s="101">
        <f t="shared" si="67"/>
        <v>1.0518254192585702E-2</v>
      </c>
      <c r="AV35" s="102">
        <f t="shared" si="68"/>
        <v>-4.0208791112651285E-2</v>
      </c>
      <c r="AW35" s="91">
        <v>562</v>
      </c>
      <c r="AX35" s="92">
        <v>313</v>
      </c>
      <c r="AY35" s="93">
        <v>451</v>
      </c>
      <c r="AZ35" s="91">
        <v>10</v>
      </c>
      <c r="BA35" s="92">
        <v>10.5</v>
      </c>
      <c r="BB35" s="93">
        <v>9.75</v>
      </c>
      <c r="BC35" s="91">
        <v>12</v>
      </c>
      <c r="BD35" s="92">
        <v>12.58</v>
      </c>
      <c r="BE35" s="93">
        <v>12</v>
      </c>
      <c r="BF35" s="91">
        <f t="shared" si="69"/>
        <v>5.1396011396011394</v>
      </c>
      <c r="BG35" s="92">
        <f t="shared" si="70"/>
        <v>-1.1048433048433051</v>
      </c>
      <c r="BH35" s="93">
        <f t="shared" si="71"/>
        <v>0.17134717134717103</v>
      </c>
      <c r="BI35" s="91">
        <f t="shared" si="72"/>
        <v>4.1759259259259265</v>
      </c>
      <c r="BJ35" s="92">
        <f t="shared" si="73"/>
        <v>-1.0277777777777777</v>
      </c>
      <c r="BK35" s="93">
        <f t="shared" si="74"/>
        <v>2.9132073249720669E-2</v>
      </c>
      <c r="BL35" s="91">
        <v>41</v>
      </c>
      <c r="BM35" s="92">
        <v>40</v>
      </c>
      <c r="BN35" s="93">
        <v>40</v>
      </c>
      <c r="BO35" s="91">
        <v>2976</v>
      </c>
      <c r="BP35" s="92">
        <v>1557</v>
      </c>
      <c r="BQ35" s="93">
        <v>2374</v>
      </c>
      <c r="BR35" s="91">
        <f t="shared" si="46"/>
        <v>204.68534119629317</v>
      </c>
      <c r="BS35" s="92">
        <f t="shared" si="75"/>
        <v>46.662827755432943</v>
      </c>
      <c r="BT35" s="93">
        <f t="shared" si="76"/>
        <v>-9.7770608589412404</v>
      </c>
      <c r="BU35" s="91">
        <f t="shared" si="47"/>
        <v>1077.4345898004435</v>
      </c>
      <c r="BV35" s="92">
        <f t="shared" si="77"/>
        <v>240.64633357268553</v>
      </c>
      <c r="BW35" s="93">
        <f t="shared" si="78"/>
        <v>10.604046669453282</v>
      </c>
      <c r="BX35" s="151">
        <f t="shared" si="48"/>
        <v>5.2638580931263856</v>
      </c>
      <c r="BY35" s="195">
        <f t="shared" si="79"/>
        <v>-3.1515572354041232E-2</v>
      </c>
      <c r="BZ35" s="196">
        <f t="shared" si="80"/>
        <v>0.28941719855769588</v>
      </c>
      <c r="CA35" s="100">
        <f t="shared" si="81"/>
        <v>0.2173992673992674</v>
      </c>
      <c r="CB35" s="101">
        <f t="shared" si="82"/>
        <v>-4.848119360314479E-2</v>
      </c>
      <c r="CC35" s="192">
        <f t="shared" si="83"/>
        <v>2.344018780482876E-3</v>
      </c>
      <c r="CD35" s="206"/>
    </row>
    <row r="36" spans="1:82" s="139" customFormat="1" ht="15" customHeight="1" x14ac:dyDescent="0.2">
      <c r="A36" s="138" t="s">
        <v>134</v>
      </c>
      <c r="B36" s="172" t="s">
        <v>137</v>
      </c>
      <c r="C36" s="92">
        <v>2751.3571699999998</v>
      </c>
      <c r="D36" s="92">
        <v>1896.9496200000001</v>
      </c>
      <c r="E36" s="92">
        <v>2775.2170000000001</v>
      </c>
      <c r="F36" s="91">
        <v>2497.1256600000002</v>
      </c>
      <c r="G36" s="92">
        <v>1889.8019999999999</v>
      </c>
      <c r="H36" s="93">
        <v>2774.34</v>
      </c>
      <c r="I36" s="147">
        <f t="shared" si="33"/>
        <v>1.0003161112192449</v>
      </c>
      <c r="J36" s="193">
        <f t="shared" si="51"/>
        <v>-0.10149354700996871</v>
      </c>
      <c r="K36" s="194">
        <f t="shared" si="52"/>
        <v>-3.4660945356437267E-3</v>
      </c>
      <c r="L36" s="91">
        <v>1647.74378</v>
      </c>
      <c r="M36" s="92">
        <v>1342.99865</v>
      </c>
      <c r="N36" s="92">
        <v>1978.6469999999999</v>
      </c>
      <c r="O36" s="97">
        <f t="shared" si="34"/>
        <v>0.71319557083846963</v>
      </c>
      <c r="P36" s="98">
        <f t="shared" si="53"/>
        <v>5.3339398442243557E-2</v>
      </c>
      <c r="Q36" s="99">
        <f t="shared" si="54"/>
        <v>2.5398248925979638E-3</v>
      </c>
      <c r="R36" s="91">
        <v>680.70296999999994</v>
      </c>
      <c r="S36" s="92">
        <v>346.27780999999993</v>
      </c>
      <c r="T36" s="93">
        <v>480.89299999999997</v>
      </c>
      <c r="U36" s="100">
        <f t="shared" si="35"/>
        <v>0.17333600063438509</v>
      </c>
      <c r="V36" s="101">
        <f t="shared" si="55"/>
        <v>-9.9258599190439056E-2</v>
      </c>
      <c r="W36" s="102">
        <f t="shared" si="56"/>
        <v>-9.8989678967096872E-3</v>
      </c>
      <c r="X36" s="91">
        <v>168.67891</v>
      </c>
      <c r="Y36" s="92">
        <v>200.52553999999998</v>
      </c>
      <c r="Z36" s="93">
        <v>314.8</v>
      </c>
      <c r="AA36" s="100">
        <f t="shared" si="37"/>
        <v>0.1134684285271452</v>
      </c>
      <c r="AB36" s="101">
        <f t="shared" si="57"/>
        <v>4.5919200748195541E-2</v>
      </c>
      <c r="AC36" s="102">
        <f t="shared" si="58"/>
        <v>7.3591430041115707E-3</v>
      </c>
      <c r="AD36" s="91">
        <v>791.35903000000019</v>
      </c>
      <c r="AE36" s="92">
        <v>805.49500999999987</v>
      </c>
      <c r="AF36" s="92">
        <v>844.77099999999996</v>
      </c>
      <c r="AG36" s="92">
        <f t="shared" si="59"/>
        <v>53.411969999999769</v>
      </c>
      <c r="AH36" s="93">
        <f t="shared" si="60"/>
        <v>39.275990000000093</v>
      </c>
      <c r="AI36" s="91">
        <v>48.287489999999998</v>
      </c>
      <c r="AJ36" s="92">
        <v>134.17315999999997</v>
      </c>
      <c r="AK36" s="92">
        <v>178.09800000000001</v>
      </c>
      <c r="AL36" s="92">
        <f t="shared" si="61"/>
        <v>129.81051000000002</v>
      </c>
      <c r="AM36" s="93">
        <f t="shared" si="62"/>
        <v>43.924840000000046</v>
      </c>
      <c r="AN36" s="100">
        <f t="shared" si="39"/>
        <v>0.30439817859288115</v>
      </c>
      <c r="AO36" s="101">
        <f t="shared" si="63"/>
        <v>1.677320622333589E-2</v>
      </c>
      <c r="AP36" s="102">
        <f t="shared" si="64"/>
        <v>-0.12022828565660154</v>
      </c>
      <c r="AQ36" s="100">
        <f t="shared" si="42"/>
        <v>6.417444113379242E-2</v>
      </c>
      <c r="AR36" s="101">
        <f t="shared" si="65"/>
        <v>4.6624015283411098E-2</v>
      </c>
      <c r="AS36" s="102">
        <f t="shared" si="66"/>
        <v>-6.5565675263110357E-3</v>
      </c>
      <c r="AT36" s="100">
        <f t="shared" si="44"/>
        <v>6.4194727394623591E-2</v>
      </c>
      <c r="AU36" s="101">
        <f t="shared" si="67"/>
        <v>4.4857498686637784E-2</v>
      </c>
      <c r="AV36" s="102">
        <f t="shared" si="68"/>
        <v>-6.8038004934831975E-3</v>
      </c>
      <c r="AW36" s="91">
        <v>2592</v>
      </c>
      <c r="AX36" s="92">
        <v>1414</v>
      </c>
      <c r="AY36" s="93">
        <v>2059</v>
      </c>
      <c r="AZ36" s="91">
        <v>32.4</v>
      </c>
      <c r="BA36" s="92">
        <v>30.4</v>
      </c>
      <c r="BB36" s="93">
        <v>30.57</v>
      </c>
      <c r="BC36" s="91">
        <v>50.78</v>
      </c>
      <c r="BD36" s="92">
        <v>48.85</v>
      </c>
      <c r="BE36" s="93">
        <v>49.54</v>
      </c>
      <c r="BF36" s="91">
        <f t="shared" si="69"/>
        <v>7.4837349616544913</v>
      </c>
      <c r="BG36" s="92">
        <f t="shared" si="70"/>
        <v>-1.405153927234398</v>
      </c>
      <c r="BH36" s="93">
        <f t="shared" si="71"/>
        <v>-0.26845802080164916</v>
      </c>
      <c r="BI36" s="91">
        <f t="shared" si="72"/>
        <v>4.6180415377024175</v>
      </c>
      <c r="BJ36" s="92">
        <f t="shared" si="73"/>
        <v>-1.0534826844322813</v>
      </c>
      <c r="BK36" s="93">
        <f t="shared" si="74"/>
        <v>-0.20625051279229378</v>
      </c>
      <c r="BL36" s="91">
        <v>80</v>
      </c>
      <c r="BM36" s="92">
        <v>80</v>
      </c>
      <c r="BN36" s="93">
        <v>80</v>
      </c>
      <c r="BO36" s="91">
        <v>12762</v>
      </c>
      <c r="BP36" s="92">
        <v>6527</v>
      </c>
      <c r="BQ36" s="93">
        <v>9314</v>
      </c>
      <c r="BR36" s="91">
        <f t="shared" si="46"/>
        <v>297.86772600386513</v>
      </c>
      <c r="BS36" s="92">
        <f t="shared" si="75"/>
        <v>102.19889196531318</v>
      </c>
      <c r="BT36" s="93">
        <f t="shared" si="76"/>
        <v>8.3316451091202453</v>
      </c>
      <c r="BU36" s="91">
        <f t="shared" si="47"/>
        <v>1347.4210781932977</v>
      </c>
      <c r="BV36" s="92">
        <f t="shared" si="77"/>
        <v>384.02383282292726</v>
      </c>
      <c r="BW36" s="93">
        <f t="shared" si="78"/>
        <v>10.927443115504275</v>
      </c>
      <c r="BX36" s="151">
        <f t="shared" si="48"/>
        <v>4.5235551238465277</v>
      </c>
      <c r="BY36" s="195">
        <f t="shared" si="79"/>
        <v>-0.40005598726458302</v>
      </c>
      <c r="BZ36" s="196">
        <f t="shared" si="80"/>
        <v>-9.2427903027588521E-2</v>
      </c>
      <c r="CA36" s="100">
        <f t="shared" si="81"/>
        <v>0.42646520146520145</v>
      </c>
      <c r="CB36" s="101">
        <f t="shared" si="82"/>
        <v>-0.15787545787545793</v>
      </c>
      <c r="CC36" s="192">
        <f t="shared" si="83"/>
        <v>-2.4294467043085854E-2</v>
      </c>
      <c r="CD36" s="206"/>
    </row>
    <row r="37" spans="1:82" s="139" customFormat="1" ht="15" customHeight="1" x14ac:dyDescent="0.2">
      <c r="A37" s="138" t="s">
        <v>134</v>
      </c>
      <c r="B37" s="172" t="s">
        <v>138</v>
      </c>
      <c r="C37" s="92">
        <v>1404.3040000000001</v>
      </c>
      <c r="D37" s="92">
        <v>986.62900000000002</v>
      </c>
      <c r="E37" s="92">
        <v>1475.0930000000001</v>
      </c>
      <c r="F37" s="91">
        <v>1231.8630000000001</v>
      </c>
      <c r="G37" s="92">
        <v>840.19</v>
      </c>
      <c r="H37" s="93">
        <v>1297.2760000000001</v>
      </c>
      <c r="I37" s="147">
        <f t="shared" si="33"/>
        <v>1.1370695210579707</v>
      </c>
      <c r="J37" s="193">
        <f t="shared" si="51"/>
        <v>-2.9143894905236944E-3</v>
      </c>
      <c r="K37" s="194">
        <f t="shared" si="52"/>
        <v>-3.7223198445951011E-2</v>
      </c>
      <c r="L37" s="91">
        <v>891.01400000000001</v>
      </c>
      <c r="M37" s="92">
        <v>611.09699999999998</v>
      </c>
      <c r="N37" s="92">
        <v>963.62400000000002</v>
      </c>
      <c r="O37" s="97">
        <f t="shared" si="34"/>
        <v>0.74280569439348298</v>
      </c>
      <c r="P37" s="98">
        <f t="shared" si="53"/>
        <v>1.9499612467164917E-2</v>
      </c>
      <c r="Q37" s="99">
        <f t="shared" si="54"/>
        <v>1.5473781373808948E-2</v>
      </c>
      <c r="R37" s="91">
        <v>264.13400000000001</v>
      </c>
      <c r="S37" s="92">
        <v>185.96300000000008</v>
      </c>
      <c r="T37" s="93">
        <v>271.05799999999999</v>
      </c>
      <c r="U37" s="100">
        <f t="shared" si="35"/>
        <v>0.20894397183020419</v>
      </c>
      <c r="V37" s="101">
        <f t="shared" si="55"/>
        <v>-5.4743522853833437E-3</v>
      </c>
      <c r="W37" s="102">
        <f t="shared" si="56"/>
        <v>-1.239048823240077E-2</v>
      </c>
      <c r="X37" s="91">
        <v>76.715000000000003</v>
      </c>
      <c r="Y37" s="92">
        <v>43.13</v>
      </c>
      <c r="Z37" s="93">
        <v>62.594000000000001</v>
      </c>
      <c r="AA37" s="100">
        <f t="shared" si="37"/>
        <v>4.8250333776312826E-2</v>
      </c>
      <c r="AB37" s="101">
        <f t="shared" si="57"/>
        <v>-1.4025260181781539E-2</v>
      </c>
      <c r="AC37" s="102">
        <f t="shared" si="58"/>
        <v>-3.0832931414081638E-3</v>
      </c>
      <c r="AD37" s="91">
        <v>23.402999999999999</v>
      </c>
      <c r="AE37" s="92">
        <v>45.082000000000001</v>
      </c>
      <c r="AF37" s="92">
        <v>27.234999999999999</v>
      </c>
      <c r="AG37" s="92">
        <f t="shared" si="59"/>
        <v>3.8320000000000007</v>
      </c>
      <c r="AH37" s="93">
        <f t="shared" si="60"/>
        <v>-17.847000000000001</v>
      </c>
      <c r="AI37" s="91">
        <v>0</v>
      </c>
      <c r="AJ37" s="92">
        <v>0</v>
      </c>
      <c r="AK37" s="92">
        <v>0</v>
      </c>
      <c r="AL37" s="92">
        <f t="shared" si="61"/>
        <v>0</v>
      </c>
      <c r="AM37" s="93">
        <f t="shared" si="62"/>
        <v>0</v>
      </c>
      <c r="AN37" s="100">
        <f t="shared" si="39"/>
        <v>1.8463242656564703E-2</v>
      </c>
      <c r="AO37" s="101">
        <f t="shared" si="63"/>
        <v>1.7980476560519945E-3</v>
      </c>
      <c r="AP37" s="102">
        <f t="shared" si="64"/>
        <v>-2.722971791929512E-2</v>
      </c>
      <c r="AQ37" s="100">
        <f t="shared" si="42"/>
        <v>0</v>
      </c>
      <c r="AR37" s="101">
        <f t="shared" si="65"/>
        <v>0</v>
      </c>
      <c r="AS37" s="102">
        <f t="shared" si="66"/>
        <v>0</v>
      </c>
      <c r="AT37" s="100">
        <f t="shared" si="44"/>
        <v>0</v>
      </c>
      <c r="AU37" s="101">
        <f t="shared" si="67"/>
        <v>0</v>
      </c>
      <c r="AV37" s="102">
        <f t="shared" si="68"/>
        <v>0</v>
      </c>
      <c r="AW37" s="91">
        <v>2019</v>
      </c>
      <c r="AX37" s="92">
        <v>1148</v>
      </c>
      <c r="AY37" s="93">
        <v>1678</v>
      </c>
      <c r="AZ37" s="91">
        <v>20</v>
      </c>
      <c r="BA37" s="92">
        <v>20</v>
      </c>
      <c r="BB37" s="93">
        <v>20</v>
      </c>
      <c r="BC37" s="91">
        <v>20</v>
      </c>
      <c r="BD37" s="92">
        <v>26</v>
      </c>
      <c r="BE37" s="93">
        <v>26</v>
      </c>
      <c r="BF37" s="91">
        <f t="shared" si="69"/>
        <v>9.3222222222222229</v>
      </c>
      <c r="BG37" s="92">
        <f t="shared" si="70"/>
        <v>-1.8944444444444439</v>
      </c>
      <c r="BH37" s="93">
        <f t="shared" si="71"/>
        <v>-0.24444444444444358</v>
      </c>
      <c r="BI37" s="91">
        <f t="shared" si="72"/>
        <v>7.1709401709401703</v>
      </c>
      <c r="BJ37" s="92">
        <f t="shared" si="73"/>
        <v>-4.0457264957264965</v>
      </c>
      <c r="BK37" s="93">
        <f t="shared" si="74"/>
        <v>-0.18803418803418825</v>
      </c>
      <c r="BL37" s="91">
        <v>66</v>
      </c>
      <c r="BM37" s="92">
        <v>66</v>
      </c>
      <c r="BN37" s="93">
        <v>66</v>
      </c>
      <c r="BO37" s="91">
        <v>11940</v>
      </c>
      <c r="BP37" s="92">
        <v>6904</v>
      </c>
      <c r="BQ37" s="93">
        <v>9994</v>
      </c>
      <c r="BR37" s="91">
        <f t="shared" si="46"/>
        <v>129.80548328997398</v>
      </c>
      <c r="BS37" s="92">
        <f t="shared" si="75"/>
        <v>26.634377762335788</v>
      </c>
      <c r="BT37" s="93">
        <f t="shared" si="76"/>
        <v>8.1093650976217191</v>
      </c>
      <c r="BU37" s="91">
        <f t="shared" si="47"/>
        <v>773.10846245530388</v>
      </c>
      <c r="BV37" s="92">
        <f t="shared" si="77"/>
        <v>162.97324700210925</v>
      </c>
      <c r="BW37" s="93">
        <f t="shared" si="78"/>
        <v>41.235640155652277</v>
      </c>
      <c r="BX37" s="151">
        <f t="shared" si="48"/>
        <v>5.955899880810489</v>
      </c>
      <c r="BY37" s="195">
        <f t="shared" si="79"/>
        <v>4.2081158670815633E-2</v>
      </c>
      <c r="BZ37" s="196">
        <f t="shared" si="80"/>
        <v>-5.8037401419475998E-2</v>
      </c>
      <c r="CA37" s="100">
        <f t="shared" si="81"/>
        <v>0.55466755466755469</v>
      </c>
      <c r="CB37" s="101">
        <f t="shared" si="82"/>
        <v>-0.10800310800310797</v>
      </c>
      <c r="CC37" s="192">
        <f t="shared" si="83"/>
        <v>-2.3266481830017782E-2</v>
      </c>
      <c r="CD37" s="206"/>
    </row>
    <row r="38" spans="1:82" s="139" customFormat="1" ht="15" customHeight="1" x14ac:dyDescent="0.2">
      <c r="A38" s="138" t="s">
        <v>134</v>
      </c>
      <c r="B38" s="172" t="s">
        <v>139</v>
      </c>
      <c r="C38" s="92">
        <v>1904.4090000000001</v>
      </c>
      <c r="D38" s="92">
        <v>1436.1079999999999</v>
      </c>
      <c r="E38" s="92">
        <v>2212.3539999999998</v>
      </c>
      <c r="F38" s="91">
        <v>1700.586</v>
      </c>
      <c r="G38" s="92">
        <v>1244.7860000000001</v>
      </c>
      <c r="H38" s="93">
        <v>1926.7529999999999</v>
      </c>
      <c r="I38" s="147">
        <f t="shared" si="33"/>
        <v>1.1482291710457957</v>
      </c>
      <c r="J38" s="193">
        <f t="shared" si="51"/>
        <v>2.8374603267394605E-2</v>
      </c>
      <c r="K38" s="194">
        <f t="shared" si="52"/>
        <v>-5.4695370052266767E-3</v>
      </c>
      <c r="L38" s="91">
        <v>1264.8050000000001</v>
      </c>
      <c r="M38" s="92">
        <v>909.29</v>
      </c>
      <c r="N38" s="92">
        <v>1416.425</v>
      </c>
      <c r="O38" s="97">
        <f t="shared" si="34"/>
        <v>0.73513574391735736</v>
      </c>
      <c r="P38" s="98">
        <f t="shared" si="53"/>
        <v>-8.6108234423645236E-3</v>
      </c>
      <c r="Q38" s="99">
        <f t="shared" si="54"/>
        <v>4.6567700214428243E-3</v>
      </c>
      <c r="R38" s="91">
        <v>344.62599999999998</v>
      </c>
      <c r="S38" s="92">
        <v>236.97</v>
      </c>
      <c r="T38" s="93">
        <v>403.40600000000001</v>
      </c>
      <c r="U38" s="100">
        <f t="shared" si="35"/>
        <v>0.20937089497200731</v>
      </c>
      <c r="V38" s="101">
        <f t="shared" si="55"/>
        <v>6.7195736039612486E-3</v>
      </c>
      <c r="W38" s="102">
        <f t="shared" si="56"/>
        <v>1.9000823329170718E-2</v>
      </c>
      <c r="X38" s="91">
        <v>91.155000000000001</v>
      </c>
      <c r="Y38" s="92">
        <v>98.522999999999996</v>
      </c>
      <c r="Z38" s="93">
        <v>106.922</v>
      </c>
      <c r="AA38" s="100">
        <f t="shared" si="37"/>
        <v>5.5493361110635353E-2</v>
      </c>
      <c r="AB38" s="101">
        <f t="shared" si="57"/>
        <v>1.8912498384033097E-3</v>
      </c>
      <c r="AC38" s="102">
        <f t="shared" si="58"/>
        <v>-2.3655183297801113E-2</v>
      </c>
      <c r="AD38" s="91">
        <v>495.38200000000001</v>
      </c>
      <c r="AE38" s="92">
        <v>568.44500000000005</v>
      </c>
      <c r="AF38" s="92">
        <v>569.09199999999998</v>
      </c>
      <c r="AG38" s="92">
        <f t="shared" si="59"/>
        <v>73.70999999999998</v>
      </c>
      <c r="AH38" s="93">
        <f t="shared" si="60"/>
        <v>0.64699999999993452</v>
      </c>
      <c r="AI38" s="91">
        <v>4.8419999999999996</v>
      </c>
      <c r="AJ38" s="92">
        <v>20.085999999999999</v>
      </c>
      <c r="AK38" s="92">
        <v>11.688000000000001</v>
      </c>
      <c r="AL38" s="92">
        <f t="shared" si="61"/>
        <v>6.846000000000001</v>
      </c>
      <c r="AM38" s="93">
        <f t="shared" si="62"/>
        <v>-8.3979999999999979</v>
      </c>
      <c r="AN38" s="100">
        <f t="shared" si="39"/>
        <v>0.25723369768129334</v>
      </c>
      <c r="AO38" s="101">
        <f t="shared" si="63"/>
        <v>-2.8900467454552881E-3</v>
      </c>
      <c r="AP38" s="102">
        <f t="shared" si="64"/>
        <v>-0.13858959694557321</v>
      </c>
      <c r="AQ38" s="100">
        <f t="shared" si="42"/>
        <v>5.2830604867033044E-3</v>
      </c>
      <c r="AR38" s="101">
        <f t="shared" si="65"/>
        <v>2.7405394211128774E-3</v>
      </c>
      <c r="AS38" s="102">
        <f t="shared" si="66"/>
        <v>-8.7033527914066981E-3</v>
      </c>
      <c r="AT38" s="100">
        <f t="shared" si="44"/>
        <v>6.0661641632321324E-3</v>
      </c>
      <c r="AU38" s="101">
        <f t="shared" si="67"/>
        <v>3.218910334257885E-3</v>
      </c>
      <c r="AV38" s="102">
        <f t="shared" si="68"/>
        <v>-1.0069942765991043E-2</v>
      </c>
      <c r="AW38" s="91">
        <v>2817</v>
      </c>
      <c r="AX38" s="92">
        <v>1845</v>
      </c>
      <c r="AY38" s="93">
        <v>2807</v>
      </c>
      <c r="AZ38" s="91">
        <v>21</v>
      </c>
      <c r="BA38" s="92">
        <v>22</v>
      </c>
      <c r="BB38" s="93">
        <v>23</v>
      </c>
      <c r="BC38" s="91">
        <v>44</v>
      </c>
      <c r="BD38" s="92">
        <v>43</v>
      </c>
      <c r="BE38" s="93">
        <v>43</v>
      </c>
      <c r="BF38" s="91">
        <f t="shared" si="69"/>
        <v>13.560386473429951</v>
      </c>
      <c r="BG38" s="92">
        <f t="shared" si="70"/>
        <v>-1.3443754313319545</v>
      </c>
      <c r="BH38" s="93">
        <f t="shared" si="71"/>
        <v>-0.416886253842776</v>
      </c>
      <c r="BI38" s="91">
        <f t="shared" si="72"/>
        <v>7.253229974160206</v>
      </c>
      <c r="BJ38" s="92">
        <f t="shared" si="73"/>
        <v>0.13959361052384267</v>
      </c>
      <c r="BK38" s="93">
        <f t="shared" si="74"/>
        <v>0.1020671834625313</v>
      </c>
      <c r="BL38" s="91">
        <v>67</v>
      </c>
      <c r="BM38" s="92">
        <v>67</v>
      </c>
      <c r="BN38" s="93">
        <v>67</v>
      </c>
      <c r="BO38" s="91">
        <v>13168</v>
      </c>
      <c r="BP38" s="92">
        <v>8394</v>
      </c>
      <c r="BQ38" s="93">
        <v>13256</v>
      </c>
      <c r="BR38" s="91">
        <f t="shared" si="46"/>
        <v>145.34950211225106</v>
      </c>
      <c r="BS38" s="92">
        <f t="shared" si="75"/>
        <v>16.204149742870754</v>
      </c>
      <c r="BT38" s="93">
        <f t="shared" si="76"/>
        <v>-2.9452322217970561</v>
      </c>
      <c r="BU38" s="91">
        <f t="shared" si="47"/>
        <v>686.4100463127894</v>
      </c>
      <c r="BV38" s="92">
        <f t="shared" si="77"/>
        <v>82.723145354322924</v>
      </c>
      <c r="BW38" s="93">
        <f t="shared" si="78"/>
        <v>11.729287505201341</v>
      </c>
      <c r="BX38" s="151">
        <f t="shared" si="48"/>
        <v>4.7224795154969721</v>
      </c>
      <c r="BY38" s="195">
        <f t="shared" si="79"/>
        <v>4.8003122170738877E-2</v>
      </c>
      <c r="BZ38" s="196">
        <f t="shared" si="80"/>
        <v>0.17288601956201255</v>
      </c>
      <c r="CA38" s="100">
        <f t="shared" si="81"/>
        <v>0.72472800831009787</v>
      </c>
      <c r="CB38" s="101">
        <f t="shared" si="82"/>
        <v>4.8111092887213047E-3</v>
      </c>
      <c r="CC38" s="192">
        <f t="shared" si="83"/>
        <v>3.2553521627488813E-2</v>
      </c>
      <c r="CD38" s="206"/>
    </row>
    <row r="39" spans="1:82" s="139" customFormat="1" ht="15" customHeight="1" x14ac:dyDescent="0.2">
      <c r="A39" s="138" t="s">
        <v>134</v>
      </c>
      <c r="B39" s="172" t="s">
        <v>140</v>
      </c>
      <c r="C39" s="92">
        <v>1307.1600000000001</v>
      </c>
      <c r="D39" s="92">
        <v>926.16200000000003</v>
      </c>
      <c r="E39" s="92">
        <v>1393.6990000000001</v>
      </c>
      <c r="F39" s="91">
        <v>1245.039</v>
      </c>
      <c r="G39" s="92">
        <v>861.70355000000006</v>
      </c>
      <c r="H39" s="93">
        <v>1324.1469999999999</v>
      </c>
      <c r="I39" s="147">
        <f t="shared" si="33"/>
        <v>1.0525258902523664</v>
      </c>
      <c r="J39" s="193">
        <f t="shared" si="51"/>
        <v>2.6310676805432198E-3</v>
      </c>
      <c r="K39" s="194">
        <f t="shared" si="52"/>
        <v>-2.2277619609000654E-2</v>
      </c>
      <c r="L39" s="91">
        <v>762.41</v>
      </c>
      <c r="M39" s="92">
        <v>631.13499999999999</v>
      </c>
      <c r="N39" s="92">
        <v>945.77599999999995</v>
      </c>
      <c r="O39" s="97">
        <f t="shared" si="34"/>
        <v>0.71425302477746055</v>
      </c>
      <c r="P39" s="98">
        <f t="shared" si="53"/>
        <v>0.10189469704636134</v>
      </c>
      <c r="Q39" s="99">
        <f t="shared" si="54"/>
        <v>-1.8174037870708815E-2</v>
      </c>
      <c r="R39" s="91">
        <v>414.63400000000001</v>
      </c>
      <c r="S39" s="92">
        <v>189.25800000000007</v>
      </c>
      <c r="T39" s="93">
        <v>320.45699999999999</v>
      </c>
      <c r="U39" s="100">
        <f t="shared" si="35"/>
        <v>0.24201013935763929</v>
      </c>
      <c r="V39" s="101">
        <f t="shared" si="55"/>
        <v>-9.1018785840687816E-2</v>
      </c>
      <c r="W39" s="102">
        <f t="shared" si="56"/>
        <v>2.2377761145898095E-2</v>
      </c>
      <c r="X39" s="91">
        <v>67.995000000000005</v>
      </c>
      <c r="Y39" s="92">
        <v>41.310550000000006</v>
      </c>
      <c r="Z39" s="93">
        <v>57.914999999999999</v>
      </c>
      <c r="AA39" s="100">
        <f t="shared" si="37"/>
        <v>4.3737591068061174E-2</v>
      </c>
      <c r="AB39" s="101">
        <f t="shared" si="57"/>
        <v>-1.0875156002512522E-2</v>
      </c>
      <c r="AC39" s="102">
        <f t="shared" si="58"/>
        <v>-4.2029680720282458E-3</v>
      </c>
      <c r="AD39" s="91">
        <v>490.85899999999998</v>
      </c>
      <c r="AE39" s="92">
        <v>354.488</v>
      </c>
      <c r="AF39" s="92">
        <v>336.452</v>
      </c>
      <c r="AG39" s="92">
        <f t="shared" si="59"/>
        <v>-154.40699999999998</v>
      </c>
      <c r="AH39" s="93">
        <f t="shared" si="60"/>
        <v>-18.036000000000001</v>
      </c>
      <c r="AI39" s="91">
        <v>93.989000000000004</v>
      </c>
      <c r="AJ39" s="92">
        <v>0</v>
      </c>
      <c r="AK39" s="92">
        <v>0</v>
      </c>
      <c r="AL39" s="92">
        <f t="shared" si="61"/>
        <v>-93.989000000000004</v>
      </c>
      <c r="AM39" s="93">
        <f t="shared" si="62"/>
        <v>0</v>
      </c>
      <c r="AN39" s="100">
        <f t="shared" si="39"/>
        <v>0.24140937175100219</v>
      </c>
      <c r="AO39" s="101">
        <f t="shared" si="63"/>
        <v>-0.13410624990204711</v>
      </c>
      <c r="AP39" s="102">
        <f t="shared" si="64"/>
        <v>-0.14134008244815516</v>
      </c>
      <c r="AQ39" s="100">
        <f t="shared" si="42"/>
        <v>0</v>
      </c>
      <c r="AR39" s="101">
        <f t="shared" si="65"/>
        <v>-7.1903210012546279E-2</v>
      </c>
      <c r="AS39" s="102">
        <f t="shared" si="66"/>
        <v>0</v>
      </c>
      <c r="AT39" s="100">
        <f t="shared" si="44"/>
        <v>0</v>
      </c>
      <c r="AU39" s="101">
        <f t="shared" si="67"/>
        <v>-7.549080791846681E-2</v>
      </c>
      <c r="AV39" s="102">
        <f t="shared" si="68"/>
        <v>0</v>
      </c>
      <c r="AW39" s="91">
        <v>1864</v>
      </c>
      <c r="AX39" s="92">
        <v>1081</v>
      </c>
      <c r="AY39" s="93">
        <v>1593</v>
      </c>
      <c r="AZ39" s="91">
        <v>20</v>
      </c>
      <c r="BA39" s="92">
        <v>19</v>
      </c>
      <c r="BB39" s="93">
        <v>19</v>
      </c>
      <c r="BC39" s="91">
        <v>25</v>
      </c>
      <c r="BD39" s="92">
        <v>27</v>
      </c>
      <c r="BE39" s="93">
        <v>26</v>
      </c>
      <c r="BF39" s="91">
        <f t="shared" si="69"/>
        <v>9.3157894736842106</v>
      </c>
      <c r="BG39" s="92">
        <f t="shared" si="70"/>
        <v>-1.0397660818713454</v>
      </c>
      <c r="BH39" s="93">
        <f t="shared" si="71"/>
        <v>-0.16666666666666607</v>
      </c>
      <c r="BI39" s="91">
        <f t="shared" si="72"/>
        <v>6.8076923076923075</v>
      </c>
      <c r="BJ39" s="92">
        <f t="shared" si="73"/>
        <v>-1.476752136752137</v>
      </c>
      <c r="BK39" s="93">
        <f t="shared" si="74"/>
        <v>0.1348528015194681</v>
      </c>
      <c r="BL39" s="91">
        <v>78</v>
      </c>
      <c r="BM39" s="92">
        <v>78</v>
      </c>
      <c r="BN39" s="93">
        <v>78</v>
      </c>
      <c r="BO39" s="91">
        <v>15062</v>
      </c>
      <c r="BP39" s="92">
        <v>8421</v>
      </c>
      <c r="BQ39" s="93">
        <v>12802</v>
      </c>
      <c r="BR39" s="91">
        <f t="shared" si="46"/>
        <v>103.43282299640681</v>
      </c>
      <c r="BS39" s="92">
        <f t="shared" si="75"/>
        <v>20.771888193591778</v>
      </c>
      <c r="BT39" s="93">
        <f t="shared" si="76"/>
        <v>1.1048868843061115</v>
      </c>
      <c r="BU39" s="91">
        <f t="shared" si="47"/>
        <v>831.22849968612684</v>
      </c>
      <c r="BV39" s="92">
        <f t="shared" si="77"/>
        <v>163.28912200372338</v>
      </c>
      <c r="BW39" s="93">
        <f t="shared" si="78"/>
        <v>34.092930768458018</v>
      </c>
      <c r="BX39" s="151">
        <f t="shared" si="48"/>
        <v>8.0364092906465796</v>
      </c>
      <c r="BY39" s="195">
        <f t="shared" si="79"/>
        <v>-4.4062812357712033E-2</v>
      </c>
      <c r="BZ39" s="196">
        <f t="shared" si="80"/>
        <v>0.24640003995277748</v>
      </c>
      <c r="CA39" s="100">
        <f t="shared" si="81"/>
        <v>0.60120221658683204</v>
      </c>
      <c r="CB39" s="101">
        <f t="shared" si="82"/>
        <v>-0.10613318305625996</v>
      </c>
      <c r="CC39" s="192">
        <f t="shared" si="83"/>
        <v>4.7296284015366785E-3</v>
      </c>
      <c r="CD39" s="206"/>
    </row>
    <row r="40" spans="1:82" s="139" customFormat="1" ht="15" customHeight="1" x14ac:dyDescent="0.2">
      <c r="A40" s="138" t="s">
        <v>141</v>
      </c>
      <c r="B40" s="172" t="s">
        <v>142</v>
      </c>
      <c r="C40" s="92">
        <v>3627.3780000000002</v>
      </c>
      <c r="D40" s="92">
        <v>2524.8389999999999</v>
      </c>
      <c r="E40" s="92">
        <v>3954.2449999999999</v>
      </c>
      <c r="F40" s="91">
        <v>3277.5230000000001</v>
      </c>
      <c r="G40" s="92">
        <v>2329.183</v>
      </c>
      <c r="H40" s="93">
        <v>3536.1570000000002</v>
      </c>
      <c r="I40" s="147">
        <f t="shared" si="33"/>
        <v>1.1182323069931566</v>
      </c>
      <c r="J40" s="193">
        <f t="shared" si="51"/>
        <v>1.1488586201571005E-2</v>
      </c>
      <c r="K40" s="194">
        <f t="shared" si="52"/>
        <v>3.4230320030345984E-2</v>
      </c>
      <c r="L40" s="91">
        <v>2311.1469999999999</v>
      </c>
      <c r="M40" s="92">
        <v>1449.5840000000001</v>
      </c>
      <c r="N40" s="92">
        <v>2555.4580000000001</v>
      </c>
      <c r="O40" s="97">
        <f t="shared" si="34"/>
        <v>0.72266531152321578</v>
      </c>
      <c r="P40" s="98">
        <f t="shared" si="53"/>
        <v>1.7514806095793922E-2</v>
      </c>
      <c r="Q40" s="99">
        <f t="shared" si="54"/>
        <v>0.10030803002150468</v>
      </c>
      <c r="R40" s="91">
        <v>597.32600000000002</v>
      </c>
      <c r="S40" s="92">
        <v>655.81299999999987</v>
      </c>
      <c r="T40" s="93">
        <v>623.06200000000001</v>
      </c>
      <c r="U40" s="100">
        <f t="shared" si="35"/>
        <v>0.17619749349364294</v>
      </c>
      <c r="V40" s="101">
        <f t="shared" si="55"/>
        <v>-6.0517233692135575E-3</v>
      </c>
      <c r="W40" s="102">
        <f t="shared" si="56"/>
        <v>-0.10536604187476728</v>
      </c>
      <c r="X40" s="91">
        <v>369.05</v>
      </c>
      <c r="Y40" s="92">
        <v>223.786</v>
      </c>
      <c r="Z40" s="93">
        <v>357.63900000000001</v>
      </c>
      <c r="AA40" s="100">
        <f t="shared" si="37"/>
        <v>0.10113776056888876</v>
      </c>
      <c r="AB40" s="101">
        <f t="shared" si="57"/>
        <v>-1.1462517140832879E-2</v>
      </c>
      <c r="AC40" s="102">
        <f t="shared" si="58"/>
        <v>5.0585774390101701E-3</v>
      </c>
      <c r="AD40" s="91">
        <v>523.46900000000005</v>
      </c>
      <c r="AE40" s="92">
        <v>515.53599999999994</v>
      </c>
      <c r="AF40" s="92">
        <v>522.91300000000001</v>
      </c>
      <c r="AG40" s="92">
        <f t="shared" si="59"/>
        <v>-0.55600000000004002</v>
      </c>
      <c r="AH40" s="93">
        <f t="shared" si="60"/>
        <v>7.3770000000000664</v>
      </c>
      <c r="AI40" s="91">
        <v>0</v>
      </c>
      <c r="AJ40" s="92">
        <v>0</v>
      </c>
      <c r="AK40" s="92">
        <v>0</v>
      </c>
      <c r="AL40" s="92">
        <f t="shared" si="61"/>
        <v>0</v>
      </c>
      <c r="AM40" s="93">
        <f t="shared" si="62"/>
        <v>0</v>
      </c>
      <c r="AN40" s="100">
        <f t="shared" si="39"/>
        <v>0.13224092083318056</v>
      </c>
      <c r="AO40" s="101">
        <f t="shared" si="63"/>
        <v>-1.2069652809819975E-2</v>
      </c>
      <c r="AP40" s="102">
        <f t="shared" si="64"/>
        <v>-7.1944771799102109E-2</v>
      </c>
      <c r="AQ40" s="100">
        <f t="shared" si="42"/>
        <v>0</v>
      </c>
      <c r="AR40" s="101">
        <f t="shared" si="65"/>
        <v>0</v>
      </c>
      <c r="AS40" s="102">
        <f t="shared" si="66"/>
        <v>0</v>
      </c>
      <c r="AT40" s="100">
        <f t="shared" si="44"/>
        <v>0</v>
      </c>
      <c r="AU40" s="101">
        <f t="shared" si="67"/>
        <v>0</v>
      </c>
      <c r="AV40" s="102">
        <f t="shared" si="68"/>
        <v>0</v>
      </c>
      <c r="AW40" s="91">
        <v>5326</v>
      </c>
      <c r="AX40" s="92">
        <v>3288</v>
      </c>
      <c r="AY40" s="93">
        <v>4999</v>
      </c>
      <c r="AZ40" s="91">
        <v>40.840000000000003</v>
      </c>
      <c r="BA40" s="92">
        <v>40.659999999999997</v>
      </c>
      <c r="BB40" s="93">
        <v>40.81</v>
      </c>
      <c r="BC40" s="91">
        <v>60.25</v>
      </c>
      <c r="BD40" s="92">
        <v>56.29</v>
      </c>
      <c r="BE40" s="93">
        <v>56.62</v>
      </c>
      <c r="BF40" s="91">
        <f t="shared" si="69"/>
        <v>13.610498516158891</v>
      </c>
      <c r="BG40" s="92">
        <f t="shared" si="70"/>
        <v>-0.87965275166132706</v>
      </c>
      <c r="BH40" s="93">
        <f t="shared" si="71"/>
        <v>0.13287923430940651</v>
      </c>
      <c r="BI40" s="91">
        <f t="shared" si="72"/>
        <v>9.8100396404882453</v>
      </c>
      <c r="BJ40" s="92">
        <f t="shared" si="73"/>
        <v>-1.1998164952050416E-2</v>
      </c>
      <c r="BK40" s="93">
        <f t="shared" si="74"/>
        <v>7.4740297798602029E-2</v>
      </c>
      <c r="BL40" s="91">
        <v>115</v>
      </c>
      <c r="BM40" s="92">
        <v>115</v>
      </c>
      <c r="BN40" s="93">
        <v>115</v>
      </c>
      <c r="BO40" s="91">
        <v>22261</v>
      </c>
      <c r="BP40" s="92">
        <v>13127</v>
      </c>
      <c r="BQ40" s="93">
        <v>19977</v>
      </c>
      <c r="BR40" s="91">
        <f t="shared" si="46"/>
        <v>177.01141312509387</v>
      </c>
      <c r="BS40" s="92">
        <f t="shared" si="75"/>
        <v>29.779797294717866</v>
      </c>
      <c r="BT40" s="93">
        <f t="shared" si="76"/>
        <v>-0.42311113787559407</v>
      </c>
      <c r="BU40" s="91">
        <f t="shared" si="47"/>
        <v>707.37287457491493</v>
      </c>
      <c r="BV40" s="92">
        <f t="shared" si="77"/>
        <v>91.991162220427555</v>
      </c>
      <c r="BW40" s="93">
        <f t="shared" si="78"/>
        <v>-1.0161156927249522</v>
      </c>
      <c r="BX40" s="151">
        <f t="shared" si="48"/>
        <v>3.9961992398479698</v>
      </c>
      <c r="BY40" s="195">
        <f t="shared" si="79"/>
        <v>-0.18348532643066306</v>
      </c>
      <c r="BZ40" s="196">
        <f t="shared" si="80"/>
        <v>3.802646174003943E-3</v>
      </c>
      <c r="CA40" s="100">
        <f t="shared" si="81"/>
        <v>0.63631151457238411</v>
      </c>
      <c r="CB40" s="101">
        <f t="shared" si="82"/>
        <v>-7.2750437967829318E-2</v>
      </c>
      <c r="CC40" s="192">
        <f t="shared" si="83"/>
        <v>5.6605417162707283E-3</v>
      </c>
      <c r="CD40" s="206"/>
    </row>
    <row r="41" spans="1:82" s="139" customFormat="1" ht="15" customHeight="1" x14ac:dyDescent="0.2">
      <c r="A41" s="138" t="s">
        <v>141</v>
      </c>
      <c r="B41" s="172" t="s">
        <v>143</v>
      </c>
      <c r="C41" s="92">
        <v>6130.2870000000003</v>
      </c>
      <c r="D41" s="92">
        <v>4017.65</v>
      </c>
      <c r="E41" s="92">
        <v>6039.6719999999996</v>
      </c>
      <c r="F41" s="91">
        <v>5956.5749999999998</v>
      </c>
      <c r="G41" s="92">
        <v>3746.31</v>
      </c>
      <c r="H41" s="93">
        <v>5839.2969999999996</v>
      </c>
      <c r="I41" s="147">
        <f t="shared" si="33"/>
        <v>1.0343149183882923</v>
      </c>
      <c r="J41" s="193">
        <f t="shared" si="51"/>
        <v>5.1518506857952673E-3</v>
      </c>
      <c r="K41" s="194">
        <f t="shared" si="52"/>
        <v>-3.8113684690470606E-2</v>
      </c>
      <c r="L41" s="91">
        <v>3906.3159999999998</v>
      </c>
      <c r="M41" s="92">
        <v>2497.8910000000001</v>
      </c>
      <c r="N41" s="92">
        <v>3938.95</v>
      </c>
      <c r="O41" s="97">
        <f t="shared" si="34"/>
        <v>0.67455894091360658</v>
      </c>
      <c r="P41" s="98">
        <f t="shared" si="53"/>
        <v>1.8759928897473133E-2</v>
      </c>
      <c r="Q41" s="99">
        <f t="shared" si="54"/>
        <v>7.7985820538218897E-3</v>
      </c>
      <c r="R41" s="91">
        <v>1619.2650000000001</v>
      </c>
      <c r="S41" s="92">
        <v>840.10099999999989</v>
      </c>
      <c r="T41" s="93">
        <v>1316.4079999999999</v>
      </c>
      <c r="U41" s="100">
        <f t="shared" si="35"/>
        <v>0.22543946642892115</v>
      </c>
      <c r="V41" s="101">
        <f t="shared" si="55"/>
        <v>-4.6405511599560023E-2</v>
      </c>
      <c r="W41" s="102">
        <f t="shared" si="56"/>
        <v>1.1918734641104822E-3</v>
      </c>
      <c r="X41" s="91">
        <v>430.99400000000003</v>
      </c>
      <c r="Y41" s="92">
        <v>408.31799999999998</v>
      </c>
      <c r="Z41" s="93">
        <v>583.93899999999996</v>
      </c>
      <c r="AA41" s="100">
        <f t="shared" si="37"/>
        <v>0.1000015926574723</v>
      </c>
      <c r="AB41" s="101">
        <f t="shared" si="57"/>
        <v>2.7645582702086863E-2</v>
      </c>
      <c r="AC41" s="102">
        <f t="shared" si="58"/>
        <v>-8.9904555179323026E-3</v>
      </c>
      <c r="AD41" s="91">
        <v>751.34299999999996</v>
      </c>
      <c r="AE41" s="92">
        <v>886.48400000000004</v>
      </c>
      <c r="AF41" s="92">
        <v>963.91899999999998</v>
      </c>
      <c r="AG41" s="92">
        <f t="shared" si="59"/>
        <v>212.57600000000002</v>
      </c>
      <c r="AH41" s="93">
        <f t="shared" si="60"/>
        <v>77.434999999999945</v>
      </c>
      <c r="AI41" s="91">
        <v>0</v>
      </c>
      <c r="AJ41" s="92">
        <v>0</v>
      </c>
      <c r="AK41" s="92">
        <v>0</v>
      </c>
      <c r="AL41" s="92">
        <f t="shared" si="61"/>
        <v>0</v>
      </c>
      <c r="AM41" s="93">
        <f t="shared" si="62"/>
        <v>0</v>
      </c>
      <c r="AN41" s="100">
        <f t="shared" si="39"/>
        <v>0.15959790531671258</v>
      </c>
      <c r="AO41" s="101">
        <f t="shared" si="63"/>
        <v>3.7035454325429484E-2</v>
      </c>
      <c r="AP41" s="102">
        <f t="shared" si="64"/>
        <v>-6.1049488060012619E-2</v>
      </c>
      <c r="AQ41" s="100">
        <f t="shared" si="42"/>
        <v>0</v>
      </c>
      <c r="AR41" s="101">
        <f t="shared" si="65"/>
        <v>0</v>
      </c>
      <c r="AS41" s="102">
        <f t="shared" si="66"/>
        <v>0</v>
      </c>
      <c r="AT41" s="100">
        <f t="shared" si="44"/>
        <v>0</v>
      </c>
      <c r="AU41" s="101">
        <f t="shared" si="67"/>
        <v>0</v>
      </c>
      <c r="AV41" s="102">
        <f t="shared" si="68"/>
        <v>0</v>
      </c>
      <c r="AW41" s="91">
        <v>9707</v>
      </c>
      <c r="AX41" s="92">
        <v>4928</v>
      </c>
      <c r="AY41" s="93">
        <v>7071</v>
      </c>
      <c r="AZ41" s="91">
        <v>96</v>
      </c>
      <c r="BA41" s="92">
        <v>86</v>
      </c>
      <c r="BB41" s="93">
        <v>81.11</v>
      </c>
      <c r="BC41" s="91">
        <v>127</v>
      </c>
      <c r="BD41" s="92">
        <v>118</v>
      </c>
      <c r="BE41" s="93">
        <v>113.33</v>
      </c>
      <c r="BF41" s="91">
        <f t="shared" si="69"/>
        <v>9.6864340607405595</v>
      </c>
      <c r="BG41" s="92">
        <f t="shared" si="70"/>
        <v>-1.5485196429631429</v>
      </c>
      <c r="BH41" s="93">
        <f t="shared" si="71"/>
        <v>0.13604646384133368</v>
      </c>
      <c r="BI41" s="91">
        <f t="shared" si="72"/>
        <v>6.9325568399070558</v>
      </c>
      <c r="BJ41" s="92">
        <f t="shared" si="73"/>
        <v>-1.5600065896642477</v>
      </c>
      <c r="BK41" s="93">
        <f t="shared" si="74"/>
        <v>-2.7895137494074795E-2</v>
      </c>
      <c r="BL41" s="91">
        <v>253</v>
      </c>
      <c r="BM41" s="92">
        <v>253</v>
      </c>
      <c r="BN41" s="93">
        <v>253</v>
      </c>
      <c r="BO41" s="91">
        <v>47027</v>
      </c>
      <c r="BP41" s="92">
        <v>22890</v>
      </c>
      <c r="BQ41" s="93">
        <v>32673</v>
      </c>
      <c r="BR41" s="91">
        <f t="shared" si="46"/>
        <v>178.71934012793437</v>
      </c>
      <c r="BS41" s="92">
        <f t="shared" si="75"/>
        <v>52.05646560904097</v>
      </c>
      <c r="BT41" s="93">
        <f t="shared" si="76"/>
        <v>15.053547205260713</v>
      </c>
      <c r="BU41" s="91">
        <f t="shared" si="47"/>
        <v>825.80922076085415</v>
      </c>
      <c r="BV41" s="92">
        <f t="shared" si="77"/>
        <v>212.17215472603391</v>
      </c>
      <c r="BW41" s="93">
        <f t="shared" si="78"/>
        <v>65.600211020594429</v>
      </c>
      <c r="BX41" s="151">
        <f t="shared" si="48"/>
        <v>4.6207042851081885</v>
      </c>
      <c r="BY41" s="195">
        <f t="shared" si="79"/>
        <v>-0.22394390691818433</v>
      </c>
      <c r="BZ41" s="196">
        <f t="shared" si="80"/>
        <v>-2.4182078528174777E-2</v>
      </c>
      <c r="CA41" s="100">
        <f t="shared" si="81"/>
        <v>0.47304869043999476</v>
      </c>
      <c r="CB41" s="101">
        <f t="shared" si="82"/>
        <v>-0.20782116434290343</v>
      </c>
      <c r="CC41" s="192">
        <f t="shared" si="83"/>
        <v>-2.6809366468266316E-2</v>
      </c>
      <c r="CD41" s="206"/>
    </row>
    <row r="42" spans="1:82" s="139" customFormat="1" ht="15" customHeight="1" x14ac:dyDescent="0.2">
      <c r="A42" s="138" t="s">
        <v>141</v>
      </c>
      <c r="B42" s="172" t="s">
        <v>144</v>
      </c>
      <c r="C42" s="92">
        <v>3444.8240000000001</v>
      </c>
      <c r="D42" s="92">
        <v>2471.0642800000001</v>
      </c>
      <c r="E42" s="92">
        <v>3696.511</v>
      </c>
      <c r="F42" s="91">
        <v>3361.299</v>
      </c>
      <c r="G42" s="92">
        <v>2463.9166700000001</v>
      </c>
      <c r="H42" s="93">
        <v>3741.7829999999999</v>
      </c>
      <c r="I42" s="147">
        <f t="shared" si="33"/>
        <v>0.98790095523978816</v>
      </c>
      <c r="J42" s="193">
        <f t="shared" si="51"/>
        <v>-3.694806890236646E-2</v>
      </c>
      <c r="K42" s="194">
        <f t="shared" si="52"/>
        <v>-1.4999958612951891E-2</v>
      </c>
      <c r="L42" s="91">
        <v>1993.6489999999999</v>
      </c>
      <c r="M42" s="92">
        <v>1620.8753999999999</v>
      </c>
      <c r="N42" s="92">
        <v>2614.0949999999998</v>
      </c>
      <c r="O42" s="97">
        <f t="shared" si="34"/>
        <v>0.69862282232828565</v>
      </c>
      <c r="P42" s="98">
        <f t="shared" si="53"/>
        <v>0.10550420955387907</v>
      </c>
      <c r="Q42" s="99">
        <f t="shared" si="54"/>
        <v>4.0777766229046719E-2</v>
      </c>
      <c r="R42" s="91">
        <v>1176.259</v>
      </c>
      <c r="S42" s="92">
        <v>559.5768700000001</v>
      </c>
      <c r="T42" s="93">
        <v>719.17399999999998</v>
      </c>
      <c r="U42" s="100">
        <f t="shared" si="35"/>
        <v>0.19220088391015727</v>
      </c>
      <c r="V42" s="101">
        <f t="shared" si="55"/>
        <v>-0.15774090942628793</v>
      </c>
      <c r="W42" s="102">
        <f t="shared" si="56"/>
        <v>-3.4907799111984078E-2</v>
      </c>
      <c r="X42" s="91">
        <v>191.39099999999999</v>
      </c>
      <c r="Y42" s="92">
        <v>283.46440000000001</v>
      </c>
      <c r="Z42" s="93">
        <v>408.51400000000001</v>
      </c>
      <c r="AA42" s="100">
        <f t="shared" si="37"/>
        <v>0.10917629376155699</v>
      </c>
      <c r="AB42" s="101">
        <f t="shared" si="57"/>
        <v>5.2236699872408782E-2</v>
      </c>
      <c r="AC42" s="102">
        <f t="shared" si="58"/>
        <v>-5.8699671170627382E-3</v>
      </c>
      <c r="AD42" s="91">
        <v>744.63199999999995</v>
      </c>
      <c r="AE42" s="92">
        <v>1013.1132</v>
      </c>
      <c r="AF42" s="92">
        <v>987.84799999999996</v>
      </c>
      <c r="AG42" s="92">
        <f t="shared" si="59"/>
        <v>243.21600000000001</v>
      </c>
      <c r="AH42" s="93">
        <f t="shared" si="60"/>
        <v>-25.26520000000005</v>
      </c>
      <c r="AI42" s="91">
        <v>0</v>
      </c>
      <c r="AJ42" s="92">
        <v>0</v>
      </c>
      <c r="AK42" s="92">
        <v>0</v>
      </c>
      <c r="AL42" s="92">
        <f t="shared" si="61"/>
        <v>0</v>
      </c>
      <c r="AM42" s="93">
        <f t="shared" si="62"/>
        <v>0</v>
      </c>
      <c r="AN42" s="100">
        <f t="shared" si="39"/>
        <v>0.26723794410458945</v>
      </c>
      <c r="AO42" s="101">
        <f t="shared" si="63"/>
        <v>5.1078279634067913E-2</v>
      </c>
      <c r="AP42" s="102">
        <f t="shared" si="64"/>
        <v>-0.14275268551998671</v>
      </c>
      <c r="AQ42" s="100">
        <f t="shared" si="42"/>
        <v>0</v>
      </c>
      <c r="AR42" s="101">
        <f t="shared" si="65"/>
        <v>0</v>
      </c>
      <c r="AS42" s="102">
        <f t="shared" si="66"/>
        <v>0</v>
      </c>
      <c r="AT42" s="100">
        <f t="shared" si="44"/>
        <v>0</v>
      </c>
      <c r="AU42" s="101">
        <f t="shared" si="67"/>
        <v>0</v>
      </c>
      <c r="AV42" s="102">
        <f t="shared" si="68"/>
        <v>0</v>
      </c>
      <c r="AW42" s="91">
        <v>4356</v>
      </c>
      <c r="AX42" s="92">
        <v>2384</v>
      </c>
      <c r="AY42" s="93">
        <v>3331</v>
      </c>
      <c r="AZ42" s="91">
        <v>35</v>
      </c>
      <c r="BA42" s="92">
        <v>27.9</v>
      </c>
      <c r="BB42" s="93">
        <v>31.41</v>
      </c>
      <c r="BC42" s="91">
        <v>64</v>
      </c>
      <c r="BD42" s="92">
        <v>44.7</v>
      </c>
      <c r="BE42" s="93">
        <v>63.87</v>
      </c>
      <c r="BF42" s="91">
        <f t="shared" si="69"/>
        <v>11.783225441296119</v>
      </c>
      <c r="BG42" s="92">
        <f t="shared" si="70"/>
        <v>-2.0453459872753097</v>
      </c>
      <c r="BH42" s="93">
        <f t="shared" si="71"/>
        <v>-2.4581126710097347</v>
      </c>
      <c r="BI42" s="91">
        <f t="shared" si="72"/>
        <v>5.79475671067968</v>
      </c>
      <c r="BJ42" s="92">
        <f t="shared" si="73"/>
        <v>-1.76774328932032</v>
      </c>
      <c r="BK42" s="93">
        <f t="shared" si="74"/>
        <v>-3.0941321782092075</v>
      </c>
      <c r="BL42" s="91">
        <v>130</v>
      </c>
      <c r="BM42" s="92">
        <v>136</v>
      </c>
      <c r="BN42" s="93">
        <v>139</v>
      </c>
      <c r="BO42" s="91">
        <v>20008</v>
      </c>
      <c r="BP42" s="92">
        <v>11212</v>
      </c>
      <c r="BQ42" s="93">
        <v>15614</v>
      </c>
      <c r="BR42" s="91">
        <f t="shared" si="46"/>
        <v>239.64282054566414</v>
      </c>
      <c r="BS42" s="92">
        <f t="shared" si="75"/>
        <v>71.645069646023984</v>
      </c>
      <c r="BT42" s="93">
        <f t="shared" si="76"/>
        <v>19.8857147661422</v>
      </c>
      <c r="BU42" s="91">
        <f t="shared" si="47"/>
        <v>1123.3212248574002</v>
      </c>
      <c r="BV42" s="92">
        <f t="shared" si="77"/>
        <v>351.67315323205594</v>
      </c>
      <c r="BW42" s="93">
        <f t="shared" si="78"/>
        <v>89.799131736594973</v>
      </c>
      <c r="BX42" s="151">
        <f t="shared" si="48"/>
        <v>4.6874812368658061</v>
      </c>
      <c r="BY42" s="195">
        <f t="shared" si="79"/>
        <v>9.4276461842849102E-2</v>
      </c>
      <c r="BZ42" s="196">
        <f t="shared" si="80"/>
        <v>-1.5538897362382009E-2</v>
      </c>
      <c r="CA42" s="100">
        <f t="shared" si="81"/>
        <v>0.41146862729596545</v>
      </c>
      <c r="CB42" s="101">
        <f t="shared" si="82"/>
        <v>-0.15229581339155218</v>
      </c>
      <c r="CC42" s="192">
        <f t="shared" si="83"/>
        <v>-4.4007485801207114E-2</v>
      </c>
      <c r="CD42" s="206"/>
    </row>
    <row r="43" spans="1:82" s="139" customFormat="1" ht="15" customHeight="1" x14ac:dyDescent="0.2">
      <c r="A43" s="138" t="s">
        <v>141</v>
      </c>
      <c r="B43" s="172" t="s">
        <v>145</v>
      </c>
      <c r="C43" s="92">
        <v>2695.2959999999998</v>
      </c>
      <c r="D43" s="92">
        <v>2139.6667299999999</v>
      </c>
      <c r="E43" s="92">
        <v>3431.9050000000002</v>
      </c>
      <c r="F43" s="91">
        <v>3253.509</v>
      </c>
      <c r="G43" s="92">
        <v>2087.3078500000001</v>
      </c>
      <c r="H43" s="93">
        <v>3467.2939999999999</v>
      </c>
      <c r="I43" s="147">
        <f t="shared" si="33"/>
        <v>0.98979348160265623</v>
      </c>
      <c r="J43" s="193">
        <f t="shared" si="51"/>
        <v>0.16136608213949211</v>
      </c>
      <c r="K43" s="194">
        <f t="shared" si="52"/>
        <v>-3.5290925568044362E-2</v>
      </c>
      <c r="L43" s="91">
        <v>2260.3560000000002</v>
      </c>
      <c r="M43" s="92">
        <v>1491.5327400000001</v>
      </c>
      <c r="N43" s="92">
        <v>2178.1120000000001</v>
      </c>
      <c r="O43" s="97">
        <f t="shared" si="34"/>
        <v>0.62818786061983789</v>
      </c>
      <c r="P43" s="98">
        <f t="shared" si="53"/>
        <v>-6.6556183426144555E-2</v>
      </c>
      <c r="Q43" s="99">
        <f t="shared" si="54"/>
        <v>-8.6384616075442122E-2</v>
      </c>
      <c r="R43" s="91">
        <v>896.65099999999995</v>
      </c>
      <c r="S43" s="92">
        <v>388.46800000000007</v>
      </c>
      <c r="T43" s="93">
        <v>1082.9069999999999</v>
      </c>
      <c r="U43" s="100">
        <f t="shared" si="35"/>
        <v>0.31232050123237315</v>
      </c>
      <c r="V43" s="101">
        <f t="shared" si="55"/>
        <v>3.6725443711401184E-2</v>
      </c>
      <c r="W43" s="102">
        <f t="shared" si="56"/>
        <v>0.12621091514520347</v>
      </c>
      <c r="X43" s="91">
        <v>96.501999999999995</v>
      </c>
      <c r="Y43" s="92">
        <v>207.30710999999999</v>
      </c>
      <c r="Z43" s="93">
        <v>206.27600000000001</v>
      </c>
      <c r="AA43" s="100">
        <f t="shared" si="37"/>
        <v>5.949192655713649E-2</v>
      </c>
      <c r="AB43" s="101">
        <f t="shared" si="57"/>
        <v>2.9831028124090817E-2</v>
      </c>
      <c r="AC43" s="102">
        <f t="shared" si="58"/>
        <v>-3.9826010660413844E-2</v>
      </c>
      <c r="AD43" s="91">
        <v>2909.002</v>
      </c>
      <c r="AE43" s="92">
        <v>871.99020999999982</v>
      </c>
      <c r="AF43" s="92">
        <v>893.04399999999998</v>
      </c>
      <c r="AG43" s="92">
        <f t="shared" si="59"/>
        <v>-2015.9580000000001</v>
      </c>
      <c r="AH43" s="93">
        <f t="shared" si="60"/>
        <v>21.053790000000163</v>
      </c>
      <c r="AI43" s="91">
        <v>115.93300000000001</v>
      </c>
      <c r="AJ43" s="92">
        <v>416.55399999999997</v>
      </c>
      <c r="AK43" s="92">
        <v>159.28899999999999</v>
      </c>
      <c r="AL43" s="92">
        <f t="shared" si="61"/>
        <v>43.35599999999998</v>
      </c>
      <c r="AM43" s="93">
        <f t="shared" si="62"/>
        <v>-257.26499999999999</v>
      </c>
      <c r="AN43" s="100">
        <f t="shared" si="39"/>
        <v>0.26021815871942838</v>
      </c>
      <c r="AO43" s="101">
        <f t="shared" si="63"/>
        <v>-0.81907034985254312</v>
      </c>
      <c r="AP43" s="102">
        <f t="shared" si="64"/>
        <v>-0.14731736902138004</v>
      </c>
      <c r="AQ43" s="100">
        <f t="shared" si="42"/>
        <v>4.6414163562219814E-2</v>
      </c>
      <c r="AR43" s="101">
        <f t="shared" si="65"/>
        <v>3.4010770589192399E-3</v>
      </c>
      <c r="AS43" s="102">
        <f t="shared" si="66"/>
        <v>-0.14826755680083878</v>
      </c>
      <c r="AT43" s="100">
        <f t="shared" si="44"/>
        <v>4.5940436547924693E-2</v>
      </c>
      <c r="AU43" s="101">
        <f t="shared" si="67"/>
        <v>1.0307217153111274E-2</v>
      </c>
      <c r="AV43" s="102">
        <f t="shared" si="68"/>
        <v>-0.15362475935741332</v>
      </c>
      <c r="AW43" s="91">
        <v>4636</v>
      </c>
      <c r="AX43" s="92">
        <v>3047</v>
      </c>
      <c r="AY43" s="93">
        <v>4591</v>
      </c>
      <c r="AZ43" s="91">
        <v>52.18</v>
      </c>
      <c r="BA43" s="92">
        <v>57</v>
      </c>
      <c r="BB43" s="93">
        <v>61</v>
      </c>
      <c r="BC43" s="91">
        <v>70.06</v>
      </c>
      <c r="BD43" s="92">
        <v>73</v>
      </c>
      <c r="BE43" s="93">
        <v>68</v>
      </c>
      <c r="BF43" s="91">
        <f t="shared" si="69"/>
        <v>8.3624772313296898</v>
      </c>
      <c r="BG43" s="92">
        <f t="shared" si="70"/>
        <v>-1.5093340203205798</v>
      </c>
      <c r="BH43" s="93">
        <f t="shared" si="71"/>
        <v>-0.54687949381650824</v>
      </c>
      <c r="BI43" s="91">
        <f t="shared" si="72"/>
        <v>7.5016339869281046</v>
      </c>
      <c r="BJ43" s="92">
        <f t="shared" si="73"/>
        <v>0.14920590940724932</v>
      </c>
      <c r="BK43" s="93">
        <f t="shared" si="74"/>
        <v>0.54501298236189477</v>
      </c>
      <c r="BL43" s="91">
        <v>192</v>
      </c>
      <c r="BM43" s="92">
        <v>192</v>
      </c>
      <c r="BN43" s="93">
        <v>192</v>
      </c>
      <c r="BO43" s="91">
        <v>18599</v>
      </c>
      <c r="BP43" s="92">
        <v>12276</v>
      </c>
      <c r="BQ43" s="93">
        <v>18593</v>
      </c>
      <c r="BR43" s="91">
        <f t="shared" si="46"/>
        <v>186.48383800354972</v>
      </c>
      <c r="BS43" s="92">
        <f t="shared" si="75"/>
        <v>11.554594495834266</v>
      </c>
      <c r="BT43" s="93">
        <f t="shared" si="76"/>
        <v>16.452243836068448</v>
      </c>
      <c r="BU43" s="91">
        <f t="shared" si="47"/>
        <v>755.23720322369854</v>
      </c>
      <c r="BV43" s="92">
        <f t="shared" si="77"/>
        <v>53.444925397986708</v>
      </c>
      <c r="BW43" s="93">
        <f t="shared" si="78"/>
        <v>70.200166794423808</v>
      </c>
      <c r="BX43" s="151">
        <f t="shared" si="48"/>
        <v>4.0498802003920717</v>
      </c>
      <c r="BY43" s="195">
        <f t="shared" si="79"/>
        <v>3.801652480967288E-2</v>
      </c>
      <c r="BZ43" s="196">
        <f t="shared" si="80"/>
        <v>2.0999333966078559E-2</v>
      </c>
      <c r="CA43" s="100">
        <f t="shared" si="81"/>
        <v>0.35471993284493286</v>
      </c>
      <c r="CB43" s="101">
        <f t="shared" si="82"/>
        <v>-1.1446886446886406E-4</v>
      </c>
      <c r="CC43" s="192">
        <f t="shared" si="83"/>
        <v>1.4740764913416804E-3</v>
      </c>
      <c r="CD43" s="206"/>
    </row>
    <row r="44" spans="1:82" s="136" customFormat="1" ht="15" customHeight="1" x14ac:dyDescent="0.2">
      <c r="A44" s="137" t="s">
        <v>141</v>
      </c>
      <c r="B44" s="173" t="s">
        <v>146</v>
      </c>
      <c r="C44" s="69">
        <v>6191.73</v>
      </c>
      <c r="D44" s="69">
        <v>4731.1040000000003</v>
      </c>
      <c r="E44" s="69">
        <v>6844.24</v>
      </c>
      <c r="F44" s="68">
        <v>5853.0320000000002</v>
      </c>
      <c r="G44" s="69">
        <v>4248.183</v>
      </c>
      <c r="H44" s="70">
        <v>6302.348</v>
      </c>
      <c r="I44" s="145">
        <f t="shared" si="33"/>
        <v>1.0859825576118614</v>
      </c>
      <c r="J44" s="176">
        <f t="shared" si="51"/>
        <v>2.8115455569706294E-2</v>
      </c>
      <c r="K44" s="146">
        <f t="shared" si="52"/>
        <v>-2.7694513267618293E-2</v>
      </c>
      <c r="L44" s="68">
        <v>4455.6270000000004</v>
      </c>
      <c r="M44" s="69">
        <v>3289.6179999999999</v>
      </c>
      <c r="N44" s="69">
        <v>4877.067</v>
      </c>
      <c r="O44" s="74">
        <f t="shared" si="34"/>
        <v>0.77384920667662271</v>
      </c>
      <c r="P44" s="75">
        <f t="shared" si="53"/>
        <v>1.2598114934769922E-2</v>
      </c>
      <c r="Q44" s="76">
        <f t="shared" si="54"/>
        <v>-5.0961920258252302E-4</v>
      </c>
      <c r="R44" s="68">
        <v>1054.0640000000001</v>
      </c>
      <c r="S44" s="69">
        <v>616.3420000000001</v>
      </c>
      <c r="T44" s="70">
        <v>908.053</v>
      </c>
      <c r="U44" s="77">
        <f t="shared" si="35"/>
        <v>0.1440816978053259</v>
      </c>
      <c r="V44" s="78">
        <f t="shared" si="55"/>
        <v>-3.6006844338301564E-2</v>
      </c>
      <c r="W44" s="79">
        <f t="shared" si="56"/>
        <v>-1.0019767915547262E-3</v>
      </c>
      <c r="X44" s="68">
        <v>343.34100000000001</v>
      </c>
      <c r="Y44" s="69">
        <v>342.22300000000001</v>
      </c>
      <c r="Z44" s="70">
        <v>517.22799999999995</v>
      </c>
      <c r="AA44" s="77">
        <f t="shared" si="37"/>
        <v>8.206909551805136E-2</v>
      </c>
      <c r="AB44" s="78">
        <f t="shared" si="57"/>
        <v>2.3408729403531572E-2</v>
      </c>
      <c r="AC44" s="79">
        <f t="shared" si="58"/>
        <v>1.5115959941372492E-3</v>
      </c>
      <c r="AD44" s="68">
        <v>1576.087</v>
      </c>
      <c r="AE44" s="69">
        <v>2201.7449999999999</v>
      </c>
      <c r="AF44" s="69">
        <v>2171.2719999999999</v>
      </c>
      <c r="AG44" s="69">
        <f t="shared" si="59"/>
        <v>595.18499999999995</v>
      </c>
      <c r="AH44" s="70">
        <f t="shared" si="60"/>
        <v>-30.472999999999956</v>
      </c>
      <c r="AI44" s="68">
        <v>0</v>
      </c>
      <c r="AJ44" s="69">
        <v>0</v>
      </c>
      <c r="AK44" s="69">
        <v>0</v>
      </c>
      <c r="AL44" s="69">
        <f t="shared" si="61"/>
        <v>0</v>
      </c>
      <c r="AM44" s="70">
        <f t="shared" si="62"/>
        <v>0</v>
      </c>
      <c r="AN44" s="77">
        <f t="shared" si="39"/>
        <v>0.31724077472443984</v>
      </c>
      <c r="AO44" s="78">
        <f t="shared" si="63"/>
        <v>6.269366107445834E-2</v>
      </c>
      <c r="AP44" s="79">
        <f t="shared" si="64"/>
        <v>-0.14813580545642274</v>
      </c>
      <c r="AQ44" s="77">
        <f t="shared" si="42"/>
        <v>0</v>
      </c>
      <c r="AR44" s="78">
        <f t="shared" si="65"/>
        <v>0</v>
      </c>
      <c r="AS44" s="79">
        <f t="shared" si="66"/>
        <v>0</v>
      </c>
      <c r="AT44" s="77">
        <f t="shared" si="44"/>
        <v>0</v>
      </c>
      <c r="AU44" s="78">
        <f t="shared" si="67"/>
        <v>0</v>
      </c>
      <c r="AV44" s="79">
        <f t="shared" si="68"/>
        <v>0</v>
      </c>
      <c r="AW44" s="68">
        <v>7790</v>
      </c>
      <c r="AX44" s="69">
        <v>4258</v>
      </c>
      <c r="AY44" s="70">
        <v>6148</v>
      </c>
      <c r="AZ44" s="68">
        <v>76.5</v>
      </c>
      <c r="BA44" s="69">
        <v>68</v>
      </c>
      <c r="BB44" s="70">
        <v>68</v>
      </c>
      <c r="BC44" s="68">
        <v>117.5</v>
      </c>
      <c r="BD44" s="69">
        <v>112</v>
      </c>
      <c r="BE44" s="70">
        <v>110</v>
      </c>
      <c r="BF44" s="68">
        <f t="shared" si="69"/>
        <v>10.045751633986928</v>
      </c>
      <c r="BG44" s="69">
        <f t="shared" si="70"/>
        <v>-1.2687000726216411</v>
      </c>
      <c r="BH44" s="70">
        <f t="shared" si="71"/>
        <v>-0.39052287581699296</v>
      </c>
      <c r="BI44" s="68">
        <f t="shared" si="72"/>
        <v>6.2101010101010097</v>
      </c>
      <c r="BJ44" s="69">
        <f t="shared" si="73"/>
        <v>-1.1563292499462712</v>
      </c>
      <c r="BK44" s="70">
        <f t="shared" si="74"/>
        <v>-0.12620851370851494</v>
      </c>
      <c r="BL44" s="68">
        <v>214</v>
      </c>
      <c r="BM44" s="69">
        <v>214</v>
      </c>
      <c r="BN44" s="70">
        <v>221</v>
      </c>
      <c r="BO44" s="68">
        <v>28878</v>
      </c>
      <c r="BP44" s="69">
        <v>15550</v>
      </c>
      <c r="BQ44" s="70">
        <v>22355</v>
      </c>
      <c r="BR44" s="68">
        <f t="shared" si="46"/>
        <v>281.92118094386041</v>
      </c>
      <c r="BS44" s="69">
        <f t="shared" si="75"/>
        <v>79.239831819959846</v>
      </c>
      <c r="BT44" s="70">
        <f t="shared" si="76"/>
        <v>8.7261327123491697</v>
      </c>
      <c r="BU44" s="68">
        <f t="shared" si="47"/>
        <v>1025.1054001301236</v>
      </c>
      <c r="BV44" s="69">
        <f t="shared" si="77"/>
        <v>273.75341039969999</v>
      </c>
      <c r="BW44" s="70">
        <f t="shared" si="78"/>
        <v>27.410942638343386</v>
      </c>
      <c r="BX44" s="150">
        <f t="shared" si="48"/>
        <v>3.6361418347430057</v>
      </c>
      <c r="BY44" s="177">
        <f t="shared" si="79"/>
        <v>-7.0918499018226555E-2</v>
      </c>
      <c r="BZ44" s="149">
        <f t="shared" si="80"/>
        <v>-1.5807437215660247E-2</v>
      </c>
      <c r="CA44" s="77">
        <f t="shared" si="81"/>
        <v>0.37052690898844748</v>
      </c>
      <c r="CB44" s="78">
        <f t="shared" si="82"/>
        <v>-0.12377318344248606</v>
      </c>
      <c r="CC44" s="112">
        <f t="shared" si="83"/>
        <v>-3.0929176104752265E-2</v>
      </c>
      <c r="CD44" s="206"/>
    </row>
    <row r="45" spans="1:82" s="139" customFormat="1" ht="15" customHeight="1" x14ac:dyDescent="0.2">
      <c r="A45" s="138" t="s">
        <v>141</v>
      </c>
      <c r="B45" s="172" t="s">
        <v>147</v>
      </c>
      <c r="C45" s="92">
        <v>1660.848</v>
      </c>
      <c r="D45" s="92">
        <v>1036.1130000000001</v>
      </c>
      <c r="E45" s="92">
        <v>1888.663</v>
      </c>
      <c r="F45" s="91">
        <v>1455.38</v>
      </c>
      <c r="G45" s="92">
        <v>1185.615</v>
      </c>
      <c r="H45" s="93">
        <v>1725.001</v>
      </c>
      <c r="I45" s="147">
        <f t="shared" si="33"/>
        <v>1.0948764667382802</v>
      </c>
      <c r="J45" s="193">
        <f t="shared" si="51"/>
        <v>-4.6301782241367606E-2</v>
      </c>
      <c r="K45" s="194">
        <f t="shared" si="52"/>
        <v>0.22097304952442909</v>
      </c>
      <c r="L45" s="91">
        <v>1078.42</v>
      </c>
      <c r="M45" s="92">
        <v>938.26</v>
      </c>
      <c r="N45" s="92">
        <v>1371.884</v>
      </c>
      <c r="O45" s="97">
        <f t="shared" si="34"/>
        <v>0.79529461142341373</v>
      </c>
      <c r="P45" s="98">
        <f t="shared" si="53"/>
        <v>5.4306003637131117E-2</v>
      </c>
      <c r="Q45" s="99">
        <f t="shared" si="54"/>
        <v>3.9247316563729706E-3</v>
      </c>
      <c r="R45" s="91">
        <v>257.91899999999998</v>
      </c>
      <c r="S45" s="92">
        <v>165.911</v>
      </c>
      <c r="T45" s="93">
        <v>237.42</v>
      </c>
      <c r="U45" s="100">
        <f t="shared" si="35"/>
        <v>0.13763470282046214</v>
      </c>
      <c r="V45" s="101">
        <f t="shared" si="55"/>
        <v>-3.9582931062097704E-2</v>
      </c>
      <c r="W45" s="102">
        <f t="shared" si="56"/>
        <v>-2.3019545261470098E-3</v>
      </c>
      <c r="X45" s="91">
        <v>119.041</v>
      </c>
      <c r="Y45" s="92">
        <v>81.444000000000003</v>
      </c>
      <c r="Z45" s="93">
        <v>115.697</v>
      </c>
      <c r="AA45" s="100">
        <f t="shared" si="37"/>
        <v>6.7070685756124196E-2</v>
      </c>
      <c r="AB45" s="101">
        <f t="shared" si="57"/>
        <v>-1.4723072575033289E-2</v>
      </c>
      <c r="AC45" s="102">
        <f t="shared" si="58"/>
        <v>-1.6227771302259331E-3</v>
      </c>
      <c r="AD45" s="91">
        <v>207.84700000000001</v>
      </c>
      <c r="AE45" s="92">
        <v>186.65</v>
      </c>
      <c r="AF45" s="92">
        <v>194.797</v>
      </c>
      <c r="AG45" s="92">
        <f t="shared" si="59"/>
        <v>-13.050000000000011</v>
      </c>
      <c r="AH45" s="93">
        <f t="shared" si="60"/>
        <v>8.1469999999999914</v>
      </c>
      <c r="AI45" s="91">
        <v>0</v>
      </c>
      <c r="AJ45" s="92">
        <v>0</v>
      </c>
      <c r="AK45" s="92">
        <v>0</v>
      </c>
      <c r="AL45" s="92">
        <f t="shared" si="61"/>
        <v>0</v>
      </c>
      <c r="AM45" s="93">
        <f t="shared" si="62"/>
        <v>0</v>
      </c>
      <c r="AN45" s="100">
        <f t="shared" si="39"/>
        <v>0.10314015787888045</v>
      </c>
      <c r="AO45" s="101">
        <f t="shared" si="63"/>
        <v>-2.2004948717268019E-2</v>
      </c>
      <c r="AP45" s="102">
        <f t="shared" si="64"/>
        <v>-7.7004285825618968E-2</v>
      </c>
      <c r="AQ45" s="100">
        <f t="shared" si="42"/>
        <v>0</v>
      </c>
      <c r="AR45" s="101">
        <f t="shared" si="65"/>
        <v>0</v>
      </c>
      <c r="AS45" s="102">
        <f t="shared" si="66"/>
        <v>0</v>
      </c>
      <c r="AT45" s="100">
        <f t="shared" si="44"/>
        <v>0</v>
      </c>
      <c r="AU45" s="101">
        <f t="shared" si="67"/>
        <v>0</v>
      </c>
      <c r="AV45" s="102">
        <f t="shared" si="68"/>
        <v>0</v>
      </c>
      <c r="AW45" s="91">
        <v>2248</v>
      </c>
      <c r="AX45" s="92">
        <v>1251</v>
      </c>
      <c r="AY45" s="93">
        <v>1938</v>
      </c>
      <c r="AZ45" s="91">
        <v>12.75</v>
      </c>
      <c r="BA45" s="92">
        <v>10</v>
      </c>
      <c r="BB45" s="93">
        <v>10</v>
      </c>
      <c r="BC45" s="91">
        <v>28</v>
      </c>
      <c r="BD45" s="92">
        <v>27.5</v>
      </c>
      <c r="BE45" s="93">
        <v>28</v>
      </c>
      <c r="BF45" s="91">
        <f t="shared" si="69"/>
        <v>21.533333333333335</v>
      </c>
      <c r="BG45" s="92">
        <f t="shared" si="70"/>
        <v>1.9429193899782149</v>
      </c>
      <c r="BH45" s="93">
        <f t="shared" si="71"/>
        <v>0.68333333333333712</v>
      </c>
      <c r="BI45" s="91">
        <f t="shared" si="72"/>
        <v>7.6904761904761898</v>
      </c>
      <c r="BJ45" s="92">
        <f t="shared" si="73"/>
        <v>-1.2301587301587311</v>
      </c>
      <c r="BK45" s="93">
        <f t="shared" si="74"/>
        <v>0.10865800865800779</v>
      </c>
      <c r="BL45" s="91">
        <v>70</v>
      </c>
      <c r="BM45" s="92">
        <v>73</v>
      </c>
      <c r="BN45" s="93">
        <v>73</v>
      </c>
      <c r="BO45" s="91">
        <v>12385</v>
      </c>
      <c r="BP45" s="92">
        <v>6277</v>
      </c>
      <c r="BQ45" s="93">
        <v>9250</v>
      </c>
      <c r="BR45" s="91">
        <f t="shared" si="46"/>
        <v>186.48659459459461</v>
      </c>
      <c r="BS45" s="92">
        <f t="shared" si="75"/>
        <v>68.975088740739139</v>
      </c>
      <c r="BT45" s="93">
        <f t="shared" si="76"/>
        <v>-2.3958333168280603</v>
      </c>
      <c r="BU45" s="91">
        <f t="shared" si="47"/>
        <v>890.09339525283792</v>
      </c>
      <c r="BV45" s="92">
        <f t="shared" si="77"/>
        <v>242.68236322436815</v>
      </c>
      <c r="BW45" s="93">
        <f t="shared" si="78"/>
        <v>-57.640417696802388</v>
      </c>
      <c r="BX45" s="151">
        <f t="shared" si="48"/>
        <v>4.7729618163054699</v>
      </c>
      <c r="BY45" s="195">
        <f t="shared" si="79"/>
        <v>-0.73637982070520636</v>
      </c>
      <c r="BZ45" s="196">
        <f t="shared" si="80"/>
        <v>-0.24462411494952629</v>
      </c>
      <c r="CA45" s="100">
        <f t="shared" si="81"/>
        <v>0.46414772442169699</v>
      </c>
      <c r="CB45" s="101">
        <f t="shared" si="82"/>
        <v>-0.18394228081116532</v>
      </c>
      <c r="CC45" s="192">
        <f t="shared" si="83"/>
        <v>-1.0914714085833443E-2</v>
      </c>
      <c r="CD45" s="206"/>
    </row>
    <row r="46" spans="1:82" s="139" customFormat="1" ht="15" customHeight="1" x14ac:dyDescent="0.2">
      <c r="A46" s="138" t="s">
        <v>148</v>
      </c>
      <c r="B46" s="172" t="s">
        <v>149</v>
      </c>
      <c r="C46" s="92">
        <v>2476.04025</v>
      </c>
      <c r="D46" s="92">
        <v>1747.3496800000003</v>
      </c>
      <c r="E46" s="92">
        <v>2626.2190000000001</v>
      </c>
      <c r="F46" s="91">
        <v>2205.28629</v>
      </c>
      <c r="G46" s="92">
        <v>1498.7673500000001</v>
      </c>
      <c r="H46" s="93">
        <v>2307.4560000000001</v>
      </c>
      <c r="I46" s="147">
        <f t="shared" si="33"/>
        <v>1.1381447793587396</v>
      </c>
      <c r="J46" s="193">
        <f t="shared" si="51"/>
        <v>1.5369808495432791E-2</v>
      </c>
      <c r="K46" s="194">
        <f t="shared" si="52"/>
        <v>-2.7713070426952813E-2</v>
      </c>
      <c r="L46" s="91">
        <v>1570.9083600000001</v>
      </c>
      <c r="M46" s="92">
        <v>1042.6166499999999</v>
      </c>
      <c r="N46" s="92">
        <v>1423.43</v>
      </c>
      <c r="O46" s="97">
        <f t="shared" si="34"/>
        <v>0.61688283546901868</v>
      </c>
      <c r="P46" s="98">
        <f t="shared" si="53"/>
        <v>-9.5454772180099789E-2</v>
      </c>
      <c r="Q46" s="99">
        <f t="shared" si="54"/>
        <v>-7.8766592709410665E-2</v>
      </c>
      <c r="R46" s="91">
        <v>498.63633000000004</v>
      </c>
      <c r="S46" s="92">
        <v>341.83440000000013</v>
      </c>
      <c r="T46" s="93">
        <v>708.71400000000006</v>
      </c>
      <c r="U46" s="100">
        <f t="shared" si="35"/>
        <v>0.30714085122316526</v>
      </c>
      <c r="V46" s="101">
        <f t="shared" si="55"/>
        <v>8.103128338106888E-2</v>
      </c>
      <c r="W46" s="102">
        <f t="shared" si="56"/>
        <v>7.9063825125685799E-2</v>
      </c>
      <c r="X46" s="91">
        <v>135.74160000000001</v>
      </c>
      <c r="Y46" s="92">
        <v>114.3163</v>
      </c>
      <c r="Z46" s="93">
        <v>175.31200000000001</v>
      </c>
      <c r="AA46" s="100">
        <f t="shared" si="37"/>
        <v>7.5976313307816054E-2</v>
      </c>
      <c r="AB46" s="101">
        <f t="shared" si="57"/>
        <v>1.4423488799030847E-2</v>
      </c>
      <c r="AC46" s="102">
        <f t="shared" si="58"/>
        <v>-2.9723241627514774E-4</v>
      </c>
      <c r="AD46" s="91">
        <v>313.26271000000003</v>
      </c>
      <c r="AE46" s="92">
        <v>262.18320999999997</v>
      </c>
      <c r="AF46" s="92">
        <v>328.178</v>
      </c>
      <c r="AG46" s="92">
        <f t="shared" si="59"/>
        <v>14.91528999999997</v>
      </c>
      <c r="AH46" s="93">
        <f t="shared" si="60"/>
        <v>65.994790000000023</v>
      </c>
      <c r="AI46" s="91">
        <v>0</v>
      </c>
      <c r="AJ46" s="92">
        <v>0</v>
      </c>
      <c r="AK46" s="92">
        <v>0</v>
      </c>
      <c r="AL46" s="92">
        <f t="shared" si="61"/>
        <v>0</v>
      </c>
      <c r="AM46" s="93">
        <f t="shared" si="62"/>
        <v>0</v>
      </c>
      <c r="AN46" s="100">
        <f t="shared" si="39"/>
        <v>0.12496216042911881</v>
      </c>
      <c r="AO46" s="101">
        <f t="shared" si="63"/>
        <v>-1.5554557526052115E-3</v>
      </c>
      <c r="AP46" s="102">
        <f t="shared" si="64"/>
        <v>-2.5084056994287784E-2</v>
      </c>
      <c r="AQ46" s="100">
        <f t="shared" si="42"/>
        <v>0</v>
      </c>
      <c r="AR46" s="101">
        <f t="shared" si="65"/>
        <v>0</v>
      </c>
      <c r="AS46" s="102">
        <f t="shared" si="66"/>
        <v>0</v>
      </c>
      <c r="AT46" s="100">
        <f t="shared" si="44"/>
        <v>0</v>
      </c>
      <c r="AU46" s="101">
        <f t="shared" si="67"/>
        <v>0</v>
      </c>
      <c r="AV46" s="102">
        <f t="shared" si="68"/>
        <v>0</v>
      </c>
      <c r="AW46" s="91">
        <v>3504</v>
      </c>
      <c r="AX46" s="92">
        <v>2025</v>
      </c>
      <c r="AY46" s="93">
        <v>3040</v>
      </c>
      <c r="AZ46" s="91">
        <v>26.25</v>
      </c>
      <c r="BA46" s="92">
        <v>26</v>
      </c>
      <c r="BB46" s="93">
        <v>25</v>
      </c>
      <c r="BC46" s="91">
        <v>27</v>
      </c>
      <c r="BD46" s="92">
        <v>28</v>
      </c>
      <c r="BE46" s="93">
        <v>29</v>
      </c>
      <c r="BF46" s="91">
        <f t="shared" si="69"/>
        <v>13.511111111111111</v>
      </c>
      <c r="BG46" s="92">
        <f t="shared" si="70"/>
        <v>-1.3206349206349213</v>
      </c>
      <c r="BH46" s="93">
        <f t="shared" si="71"/>
        <v>0.53034188034187935</v>
      </c>
      <c r="BI46" s="91">
        <f t="shared" si="72"/>
        <v>11.647509578544062</v>
      </c>
      <c r="BJ46" s="92">
        <f t="shared" si="73"/>
        <v>-2.7722435078756913</v>
      </c>
      <c r="BK46" s="93">
        <f t="shared" si="74"/>
        <v>-0.40606185002736694</v>
      </c>
      <c r="BL46" s="91">
        <v>92</v>
      </c>
      <c r="BM46" s="92">
        <v>100</v>
      </c>
      <c r="BN46" s="93">
        <v>100</v>
      </c>
      <c r="BO46" s="91">
        <v>16063</v>
      </c>
      <c r="BP46" s="92">
        <v>9027</v>
      </c>
      <c r="BQ46" s="93">
        <v>13467</v>
      </c>
      <c r="BR46" s="91">
        <f t="shared" si="46"/>
        <v>171.34150144798397</v>
      </c>
      <c r="BS46" s="92">
        <f t="shared" si="75"/>
        <v>34.051686967500871</v>
      </c>
      <c r="BT46" s="93">
        <f t="shared" si="76"/>
        <v>5.3098907245985743</v>
      </c>
      <c r="BU46" s="91">
        <f t="shared" si="47"/>
        <v>759.03157894736842</v>
      </c>
      <c r="BV46" s="92">
        <f t="shared" si="77"/>
        <v>129.66905326243693</v>
      </c>
      <c r="BW46" s="93">
        <f t="shared" si="78"/>
        <v>18.899554256010333</v>
      </c>
      <c r="BX46" s="151">
        <f t="shared" si="48"/>
        <v>4.4299342105263158</v>
      </c>
      <c r="BY46" s="195">
        <f t="shared" si="79"/>
        <v>-0.1542552871905789</v>
      </c>
      <c r="BZ46" s="196">
        <f t="shared" si="80"/>
        <v>-2.7843567251461643E-2</v>
      </c>
      <c r="CA46" s="100">
        <f t="shared" si="81"/>
        <v>0.49329670329670328</v>
      </c>
      <c r="CB46" s="101">
        <f t="shared" si="82"/>
        <v>-0.14625577321229499</v>
      </c>
      <c r="CC46" s="192">
        <f t="shared" si="83"/>
        <v>-5.4325784712525027E-3</v>
      </c>
      <c r="CD46" s="206"/>
    </row>
    <row r="47" spans="1:82" s="139" customFormat="1" ht="15" customHeight="1" x14ac:dyDescent="0.2">
      <c r="A47" s="138" t="s">
        <v>148</v>
      </c>
      <c r="B47" s="172" t="s">
        <v>150</v>
      </c>
      <c r="C47" s="92">
        <v>2982.7049999999999</v>
      </c>
      <c r="D47" s="92">
        <v>2058.2269999999999</v>
      </c>
      <c r="E47" s="92">
        <v>3009.6770000000001</v>
      </c>
      <c r="F47" s="91">
        <v>2711.6959999999999</v>
      </c>
      <c r="G47" s="92">
        <v>1962.097</v>
      </c>
      <c r="H47" s="93">
        <v>2968.6410000000001</v>
      </c>
      <c r="I47" s="147">
        <f t="shared" si="33"/>
        <v>1.0138231601598173</v>
      </c>
      <c r="J47" s="193">
        <f t="shared" si="51"/>
        <v>-8.6117614912314622E-2</v>
      </c>
      <c r="K47" s="194">
        <f t="shared" si="52"/>
        <v>-3.5170340161522429E-2</v>
      </c>
      <c r="L47" s="91">
        <v>1984.172</v>
      </c>
      <c r="M47" s="92">
        <v>1238.5640000000001</v>
      </c>
      <c r="N47" s="92">
        <v>2207.2240000000002</v>
      </c>
      <c r="O47" s="97">
        <f t="shared" si="34"/>
        <v>0.74351327762434061</v>
      </c>
      <c r="P47" s="98">
        <f t="shared" si="53"/>
        <v>1.180441350387873E-2</v>
      </c>
      <c r="Q47" s="99">
        <f t="shared" si="54"/>
        <v>0.11226823724152568</v>
      </c>
      <c r="R47" s="91">
        <v>515.54300000000001</v>
      </c>
      <c r="S47" s="92">
        <v>541.42999999999984</v>
      </c>
      <c r="T47" s="93">
        <v>485.69099999999997</v>
      </c>
      <c r="U47" s="100">
        <f t="shared" si="35"/>
        <v>0.16360718591436282</v>
      </c>
      <c r="V47" s="101">
        <f t="shared" si="55"/>
        <v>-2.6511101681296861E-2</v>
      </c>
      <c r="W47" s="102">
        <f t="shared" si="56"/>
        <v>-0.11233737747878228</v>
      </c>
      <c r="X47" s="91">
        <v>211.98099999999999</v>
      </c>
      <c r="Y47" s="92">
        <v>182.10300000000001</v>
      </c>
      <c r="Z47" s="93">
        <v>275.726</v>
      </c>
      <c r="AA47" s="100">
        <f t="shared" si="37"/>
        <v>9.2879536461296597E-2</v>
      </c>
      <c r="AB47" s="101">
        <f t="shared" si="57"/>
        <v>1.4706688177418173E-2</v>
      </c>
      <c r="AC47" s="102">
        <f t="shared" si="58"/>
        <v>6.9140237256695714E-5</v>
      </c>
      <c r="AD47" s="91">
        <v>1539.0709999999999</v>
      </c>
      <c r="AE47" s="92">
        <v>1659.5719999999999</v>
      </c>
      <c r="AF47" s="92">
        <v>1569.123</v>
      </c>
      <c r="AG47" s="92">
        <f t="shared" si="59"/>
        <v>30.052000000000135</v>
      </c>
      <c r="AH47" s="93">
        <f t="shared" si="60"/>
        <v>-90.448999999999842</v>
      </c>
      <c r="AI47" s="91">
        <v>0</v>
      </c>
      <c r="AJ47" s="92">
        <v>0</v>
      </c>
      <c r="AK47" s="92">
        <v>0</v>
      </c>
      <c r="AL47" s="92">
        <f t="shared" si="61"/>
        <v>0</v>
      </c>
      <c r="AM47" s="93">
        <f t="shared" si="62"/>
        <v>0</v>
      </c>
      <c r="AN47" s="100">
        <f t="shared" si="39"/>
        <v>0.52135926878532146</v>
      </c>
      <c r="AO47" s="101">
        <f t="shared" si="63"/>
        <v>5.36087135748331E-3</v>
      </c>
      <c r="AP47" s="102">
        <f t="shared" si="64"/>
        <v>-0.2849521827698277</v>
      </c>
      <c r="AQ47" s="100">
        <f t="shared" si="42"/>
        <v>0</v>
      </c>
      <c r="AR47" s="101">
        <f t="shared" si="65"/>
        <v>0</v>
      </c>
      <c r="AS47" s="102">
        <f t="shared" si="66"/>
        <v>0</v>
      </c>
      <c r="AT47" s="100">
        <f t="shared" si="44"/>
        <v>0</v>
      </c>
      <c r="AU47" s="101">
        <f t="shared" si="67"/>
        <v>0</v>
      </c>
      <c r="AV47" s="102">
        <f t="shared" si="68"/>
        <v>0</v>
      </c>
      <c r="AW47" s="91">
        <v>3437</v>
      </c>
      <c r="AX47" s="92">
        <v>1935</v>
      </c>
      <c r="AY47" s="93">
        <v>2721</v>
      </c>
      <c r="AZ47" s="91">
        <v>33</v>
      </c>
      <c r="BA47" s="92">
        <v>35</v>
      </c>
      <c r="BB47" s="93">
        <v>35</v>
      </c>
      <c r="BC47" s="91">
        <v>55</v>
      </c>
      <c r="BD47" s="92">
        <v>54</v>
      </c>
      <c r="BE47" s="93">
        <v>53</v>
      </c>
      <c r="BF47" s="91">
        <f t="shared" si="69"/>
        <v>8.6380952380952394</v>
      </c>
      <c r="BG47" s="92">
        <f t="shared" si="70"/>
        <v>-2.9342953342953333</v>
      </c>
      <c r="BH47" s="93">
        <f t="shared" si="71"/>
        <v>-0.57619047619047414</v>
      </c>
      <c r="BI47" s="91">
        <f t="shared" si="72"/>
        <v>5.7044025157232703</v>
      </c>
      <c r="BJ47" s="92">
        <f t="shared" si="73"/>
        <v>-1.2390318277110737</v>
      </c>
      <c r="BK47" s="93">
        <f t="shared" si="74"/>
        <v>-0.26781970649895204</v>
      </c>
      <c r="BL47" s="91">
        <v>110</v>
      </c>
      <c r="BM47" s="92">
        <v>110</v>
      </c>
      <c r="BN47" s="93">
        <v>110</v>
      </c>
      <c r="BO47" s="91">
        <v>16203</v>
      </c>
      <c r="BP47" s="92">
        <v>9037</v>
      </c>
      <c r="BQ47" s="93">
        <v>12744</v>
      </c>
      <c r="BR47" s="91">
        <f t="shared" si="46"/>
        <v>232.94420903954801</v>
      </c>
      <c r="BS47" s="92">
        <f t="shared" si="75"/>
        <v>65.586559221613072</v>
      </c>
      <c r="BT47" s="93">
        <f t="shared" si="76"/>
        <v>15.826028227331562</v>
      </c>
      <c r="BU47" s="91">
        <f t="shared" si="47"/>
        <v>1091.0110253583241</v>
      </c>
      <c r="BV47" s="92">
        <f t="shared" si="77"/>
        <v>302.03924764520218</v>
      </c>
      <c r="BW47" s="93">
        <f t="shared" si="78"/>
        <v>77.007407787264697</v>
      </c>
      <c r="BX47" s="151">
        <f t="shared" si="48"/>
        <v>4.6835722160970228</v>
      </c>
      <c r="BY47" s="195">
        <f t="shared" si="79"/>
        <v>-3.0713498188691624E-2</v>
      </c>
      <c r="BZ47" s="196">
        <f t="shared" si="80"/>
        <v>1.3287978370924769E-2</v>
      </c>
      <c r="CA47" s="100">
        <f t="shared" si="81"/>
        <v>0.42437562437562437</v>
      </c>
      <c r="CB47" s="101">
        <f t="shared" si="82"/>
        <v>-0.11518481518481527</v>
      </c>
      <c r="CC47" s="192">
        <f t="shared" si="83"/>
        <v>-2.9516891947831192E-2</v>
      </c>
      <c r="CD47" s="206"/>
    </row>
    <row r="48" spans="1:82" s="139" customFormat="1" ht="15" customHeight="1" x14ac:dyDescent="0.2">
      <c r="A48" s="138" t="s">
        <v>151</v>
      </c>
      <c r="B48" s="172" t="s">
        <v>152</v>
      </c>
      <c r="C48" s="92">
        <v>4834.4489999999996</v>
      </c>
      <c r="D48" s="92">
        <v>3609.8043700000003</v>
      </c>
      <c r="E48" s="92">
        <v>5518.3440000000001</v>
      </c>
      <c r="F48" s="91">
        <v>4644.2529999999997</v>
      </c>
      <c r="G48" s="92">
        <v>3411.6917100000001</v>
      </c>
      <c r="H48" s="93">
        <v>5199.8220000000001</v>
      </c>
      <c r="I48" s="147">
        <f t="shared" si="33"/>
        <v>1.0612563276204454</v>
      </c>
      <c r="J48" s="193">
        <f t="shared" si="51"/>
        <v>2.0303347668664262E-2</v>
      </c>
      <c r="K48" s="194">
        <f t="shared" si="52"/>
        <v>3.1875814264934466E-3</v>
      </c>
      <c r="L48" s="91">
        <v>2804.01</v>
      </c>
      <c r="M48" s="92">
        <v>2223.0493999999999</v>
      </c>
      <c r="N48" s="92">
        <v>3453.0259999999998</v>
      </c>
      <c r="O48" s="97">
        <f t="shared" si="34"/>
        <v>0.6640661930350692</v>
      </c>
      <c r="P48" s="98">
        <f t="shared" si="53"/>
        <v>6.0307095500977015E-2</v>
      </c>
      <c r="Q48" s="99">
        <f t="shared" si="54"/>
        <v>1.2468807056721265E-2</v>
      </c>
      <c r="R48" s="91">
        <v>1382.2059999999999</v>
      </c>
      <c r="S48" s="92">
        <v>813.06904000000009</v>
      </c>
      <c r="T48" s="93">
        <v>1184.606</v>
      </c>
      <c r="U48" s="100">
        <f t="shared" si="35"/>
        <v>0.22781664449283071</v>
      </c>
      <c r="V48" s="101">
        <f t="shared" si="55"/>
        <v>-6.979978596433864E-2</v>
      </c>
      <c r="W48" s="102">
        <f t="shared" si="56"/>
        <v>-1.0501793722678537E-2</v>
      </c>
      <c r="X48" s="91">
        <v>458.03699999999998</v>
      </c>
      <c r="Y48" s="92">
        <v>375.57327000000004</v>
      </c>
      <c r="Z48" s="93">
        <v>562.19000000000005</v>
      </c>
      <c r="AA48" s="100">
        <f t="shared" si="37"/>
        <v>0.10811716247210001</v>
      </c>
      <c r="AB48" s="101">
        <f t="shared" si="57"/>
        <v>9.4926904633614723E-3</v>
      </c>
      <c r="AC48" s="102">
        <f t="shared" si="58"/>
        <v>-1.9670133340428109E-3</v>
      </c>
      <c r="AD48" s="91">
        <v>458.97</v>
      </c>
      <c r="AE48" s="92">
        <v>505.02176999999995</v>
      </c>
      <c r="AF48" s="92">
        <v>596.72699999999998</v>
      </c>
      <c r="AG48" s="92">
        <f t="shared" si="59"/>
        <v>137.75699999999995</v>
      </c>
      <c r="AH48" s="93">
        <f t="shared" si="60"/>
        <v>91.705230000000029</v>
      </c>
      <c r="AI48" s="91">
        <v>0</v>
      </c>
      <c r="AJ48" s="92">
        <v>0</v>
      </c>
      <c r="AK48" s="92">
        <v>0</v>
      </c>
      <c r="AL48" s="92">
        <f t="shared" si="61"/>
        <v>0</v>
      </c>
      <c r="AM48" s="93">
        <f t="shared" si="62"/>
        <v>0</v>
      </c>
      <c r="AN48" s="100">
        <f t="shared" si="39"/>
        <v>0.10813515793868594</v>
      </c>
      <c r="AO48" s="101">
        <f t="shared" si="63"/>
        <v>1.3197761763858146E-2</v>
      </c>
      <c r="AP48" s="102">
        <f t="shared" si="64"/>
        <v>-3.1767650700220973E-2</v>
      </c>
      <c r="AQ48" s="100">
        <f t="shared" si="42"/>
        <v>0</v>
      </c>
      <c r="AR48" s="101">
        <f t="shared" si="65"/>
        <v>0</v>
      </c>
      <c r="AS48" s="102">
        <f t="shared" si="66"/>
        <v>0</v>
      </c>
      <c r="AT48" s="100">
        <f t="shared" si="44"/>
        <v>0</v>
      </c>
      <c r="AU48" s="101">
        <f t="shared" si="67"/>
        <v>0</v>
      </c>
      <c r="AV48" s="102">
        <f t="shared" si="68"/>
        <v>0</v>
      </c>
      <c r="AW48" s="91">
        <v>6392</v>
      </c>
      <c r="AX48" s="92">
        <v>4163</v>
      </c>
      <c r="AY48" s="93">
        <v>6235</v>
      </c>
      <c r="AZ48" s="91">
        <v>43</v>
      </c>
      <c r="BA48" s="92">
        <v>42.564999999999998</v>
      </c>
      <c r="BB48" s="93">
        <v>42.64</v>
      </c>
      <c r="BC48" s="91">
        <v>79</v>
      </c>
      <c r="BD48" s="92">
        <v>82.476666666666674</v>
      </c>
      <c r="BE48" s="93">
        <v>82.442222222222227</v>
      </c>
      <c r="BF48" s="91">
        <f t="shared" si="69"/>
        <v>16.247133625182403</v>
      </c>
      <c r="BG48" s="92">
        <f t="shared" si="70"/>
        <v>-0.26966224045067122</v>
      </c>
      <c r="BH48" s="93">
        <f t="shared" si="71"/>
        <v>-5.3426302770922973E-2</v>
      </c>
      <c r="BI48" s="91">
        <f t="shared" si="72"/>
        <v>8.403191460686271</v>
      </c>
      <c r="BJ48" s="92">
        <f t="shared" si="73"/>
        <v>-0.58696325098742896</v>
      </c>
      <c r="BK48" s="93">
        <f t="shared" si="74"/>
        <v>-9.2888367715957543E-3</v>
      </c>
      <c r="BL48" s="91">
        <v>135</v>
      </c>
      <c r="BM48" s="92">
        <v>155</v>
      </c>
      <c r="BN48" s="93">
        <v>155</v>
      </c>
      <c r="BO48" s="91">
        <v>28522</v>
      </c>
      <c r="BP48" s="92">
        <v>18047</v>
      </c>
      <c r="BQ48" s="93">
        <v>26998</v>
      </c>
      <c r="BR48" s="91">
        <f t="shared" si="46"/>
        <v>192.60026668642121</v>
      </c>
      <c r="BS48" s="92">
        <f t="shared" si="75"/>
        <v>29.769714831712548</v>
      </c>
      <c r="BT48" s="93">
        <f t="shared" si="76"/>
        <v>3.5554553604390549</v>
      </c>
      <c r="BU48" s="91">
        <f t="shared" si="47"/>
        <v>833.97305533279871</v>
      </c>
      <c r="BV48" s="92">
        <f t="shared" si="77"/>
        <v>107.40030814881868</v>
      </c>
      <c r="BW48" s="93">
        <f t="shared" si="78"/>
        <v>14.445861001787421</v>
      </c>
      <c r="BX48" s="151">
        <f t="shared" si="48"/>
        <v>4.3300721732157177</v>
      </c>
      <c r="BY48" s="195">
        <f t="shared" si="79"/>
        <v>-0.13206800200330626</v>
      </c>
      <c r="BZ48" s="196">
        <f t="shared" si="80"/>
        <v>-5.0227102817599345E-3</v>
      </c>
      <c r="CA48" s="100">
        <f t="shared" si="81"/>
        <v>0.63802434125014773</v>
      </c>
      <c r="CB48" s="101">
        <f t="shared" si="82"/>
        <v>-0.13587336598089284</v>
      </c>
      <c r="CC48" s="192">
        <f t="shared" si="83"/>
        <v>-5.2478027527038673E-3</v>
      </c>
      <c r="CD48" s="206"/>
    </row>
    <row r="49" spans="1:82" s="139" customFormat="1" ht="15" customHeight="1" x14ac:dyDescent="0.2">
      <c r="A49" s="138" t="s">
        <v>153</v>
      </c>
      <c r="B49" s="172" t="s">
        <v>154</v>
      </c>
      <c r="C49" s="92">
        <v>2903.1579999999999</v>
      </c>
      <c r="D49" s="92">
        <v>1778.8320000000001</v>
      </c>
      <c r="E49" s="92">
        <v>2764.8150000000001</v>
      </c>
      <c r="F49" s="91">
        <v>2409.2719999999999</v>
      </c>
      <c r="G49" s="92">
        <v>1647.056</v>
      </c>
      <c r="H49" s="93">
        <v>2551.5149999999999</v>
      </c>
      <c r="I49" s="147">
        <f t="shared" si="33"/>
        <v>1.0835973921376125</v>
      </c>
      <c r="J49" s="193">
        <f t="shared" si="51"/>
        <v>-0.1213964815304498</v>
      </c>
      <c r="K49" s="194">
        <f t="shared" si="52"/>
        <v>3.5903978399078884E-3</v>
      </c>
      <c r="L49" s="91">
        <v>1565.3</v>
      </c>
      <c r="M49" s="92">
        <v>1094.385</v>
      </c>
      <c r="N49" s="92">
        <v>1657.0830000000001</v>
      </c>
      <c r="O49" s="97">
        <f t="shared" si="34"/>
        <v>0.64945062051369484</v>
      </c>
      <c r="P49" s="98">
        <f t="shared" si="53"/>
        <v>-2.4771159658576458E-4</v>
      </c>
      <c r="Q49" s="99">
        <f t="shared" si="54"/>
        <v>-1.4998554256319019E-2</v>
      </c>
      <c r="R49" s="91">
        <v>668.55399999999997</v>
      </c>
      <c r="S49" s="92">
        <v>394.69300000000004</v>
      </c>
      <c r="T49" s="93">
        <v>679.476</v>
      </c>
      <c r="U49" s="100">
        <f t="shared" si="35"/>
        <v>0.26630296118188607</v>
      </c>
      <c r="V49" s="101">
        <f t="shared" si="55"/>
        <v>-1.1189160919728047E-2</v>
      </c>
      <c r="W49" s="102">
        <f t="shared" si="56"/>
        <v>2.6667514663977737E-2</v>
      </c>
      <c r="X49" s="91">
        <v>175.41800000000001</v>
      </c>
      <c r="Y49" s="92">
        <v>157.97800000000001</v>
      </c>
      <c r="Z49" s="93">
        <v>214.95599999999999</v>
      </c>
      <c r="AA49" s="100">
        <f t="shared" si="37"/>
        <v>8.4246418304419132E-2</v>
      </c>
      <c r="AB49" s="101">
        <f t="shared" si="57"/>
        <v>1.143687251631384E-2</v>
      </c>
      <c r="AC49" s="102">
        <f t="shared" si="58"/>
        <v>-1.1668960407658663E-2</v>
      </c>
      <c r="AD49" s="91">
        <v>3394.2730000000001</v>
      </c>
      <c r="AE49" s="92">
        <v>3064.83</v>
      </c>
      <c r="AF49" s="92">
        <v>3018.0030000000002</v>
      </c>
      <c r="AG49" s="92">
        <f t="shared" si="59"/>
        <v>-376.27</v>
      </c>
      <c r="AH49" s="93">
        <f t="shared" si="60"/>
        <v>-46.826999999999771</v>
      </c>
      <c r="AI49" s="91">
        <v>3195.6660000000002</v>
      </c>
      <c r="AJ49" s="92">
        <v>2861.4380000000001</v>
      </c>
      <c r="AK49" s="92">
        <v>2702.7919999999999</v>
      </c>
      <c r="AL49" s="92">
        <f t="shared" si="61"/>
        <v>-492.87400000000025</v>
      </c>
      <c r="AM49" s="93">
        <f t="shared" si="62"/>
        <v>-158.64600000000019</v>
      </c>
      <c r="AN49" s="100">
        <f t="shared" si="39"/>
        <v>1.0915750240070312</v>
      </c>
      <c r="AO49" s="101">
        <f t="shared" si="63"/>
        <v>-7.7590760287175486E-2</v>
      </c>
      <c r="AP49" s="102">
        <f t="shared" si="64"/>
        <v>-0.6313701445080393</v>
      </c>
      <c r="AQ49" s="100">
        <f t="shared" si="42"/>
        <v>0.97756703432236869</v>
      </c>
      <c r="AR49" s="101">
        <f t="shared" si="65"/>
        <v>-0.12318807442472679</v>
      </c>
      <c r="AS49" s="102">
        <f t="shared" si="66"/>
        <v>-0.63103793792908613</v>
      </c>
      <c r="AT49" s="100">
        <f t="shared" si="44"/>
        <v>1.0592890890314186</v>
      </c>
      <c r="AU49" s="101">
        <f t="shared" si="67"/>
        <v>-0.26711407341765314</v>
      </c>
      <c r="AV49" s="102">
        <f t="shared" si="68"/>
        <v>-0.67801553206221765</v>
      </c>
      <c r="AW49" s="91">
        <v>3446</v>
      </c>
      <c r="AX49" s="92">
        <v>2284</v>
      </c>
      <c r="AY49" s="93">
        <v>3150</v>
      </c>
      <c r="AZ49" s="91">
        <v>26</v>
      </c>
      <c r="BA49" s="92">
        <v>26</v>
      </c>
      <c r="BB49" s="93">
        <v>26</v>
      </c>
      <c r="BC49" s="91">
        <v>56</v>
      </c>
      <c r="BD49" s="92">
        <v>54</v>
      </c>
      <c r="BE49" s="93">
        <v>54</v>
      </c>
      <c r="BF49" s="91">
        <f t="shared" si="69"/>
        <v>13.461538461538462</v>
      </c>
      <c r="BG49" s="92">
        <f t="shared" si="70"/>
        <v>-1.2649572649572658</v>
      </c>
      <c r="BH49" s="93">
        <f t="shared" si="71"/>
        <v>-1.1794871794871788</v>
      </c>
      <c r="BI49" s="91">
        <f t="shared" si="72"/>
        <v>6.4814814814814818</v>
      </c>
      <c r="BJ49" s="92">
        <f t="shared" si="73"/>
        <v>-0.35582010582010515</v>
      </c>
      <c r="BK49" s="93">
        <f t="shared" si="74"/>
        <v>-0.56790123456790109</v>
      </c>
      <c r="BL49" s="91">
        <v>89</v>
      </c>
      <c r="BM49" s="92">
        <v>79</v>
      </c>
      <c r="BN49" s="93">
        <v>79</v>
      </c>
      <c r="BO49" s="91">
        <v>15543</v>
      </c>
      <c r="BP49" s="92">
        <v>10262</v>
      </c>
      <c r="BQ49" s="93">
        <v>13634</v>
      </c>
      <c r="BR49" s="91">
        <f t="shared" si="46"/>
        <v>187.1435382132903</v>
      </c>
      <c r="BS49" s="92">
        <f t="shared" si="75"/>
        <v>32.13665408538705</v>
      </c>
      <c r="BT49" s="93">
        <f t="shared" si="76"/>
        <v>26.643050978833088</v>
      </c>
      <c r="BU49" s="91">
        <f t="shared" si="47"/>
        <v>810.00476190476195</v>
      </c>
      <c r="BV49" s="92">
        <f t="shared" si="77"/>
        <v>110.85444269408288</v>
      </c>
      <c r="BW49" s="93">
        <f t="shared" si="78"/>
        <v>88.876916020348631</v>
      </c>
      <c r="BX49" s="151">
        <f t="shared" si="48"/>
        <v>4.3282539682539687</v>
      </c>
      <c r="BY49" s="195">
        <f t="shared" si="79"/>
        <v>-0.18219292669669862</v>
      </c>
      <c r="BZ49" s="196">
        <f t="shared" si="80"/>
        <v>-0.16474077780557561</v>
      </c>
      <c r="CA49" s="100">
        <f t="shared" si="81"/>
        <v>0.63216951824546763</v>
      </c>
      <c r="CB49" s="101">
        <f t="shared" si="82"/>
        <v>-7.5390877552731217E-3</v>
      </c>
      <c r="CC49" s="192">
        <f t="shared" si="83"/>
        <v>-8.5503046269533534E-2</v>
      </c>
      <c r="CD49" s="206"/>
    </row>
    <row r="50" spans="1:82" s="139" customFormat="1" ht="15" customHeight="1" x14ac:dyDescent="0.2">
      <c r="A50" s="138" t="s">
        <v>153</v>
      </c>
      <c r="B50" s="172" t="s">
        <v>155</v>
      </c>
      <c r="C50" s="92">
        <v>3151.576</v>
      </c>
      <c r="D50" s="92">
        <v>2221.41329</v>
      </c>
      <c r="E50" s="92">
        <v>3316.982</v>
      </c>
      <c r="F50" s="91">
        <v>2768.2629999999999</v>
      </c>
      <c r="G50" s="92">
        <v>1993.0527299999999</v>
      </c>
      <c r="H50" s="93">
        <v>2966.1709999999998</v>
      </c>
      <c r="I50" s="147">
        <f t="shared" si="33"/>
        <v>1.1182706593787075</v>
      </c>
      <c r="J50" s="193">
        <f t="shared" si="51"/>
        <v>-2.0196314315627184E-2</v>
      </c>
      <c r="K50" s="194">
        <f t="shared" si="52"/>
        <v>3.6923762441714025E-3</v>
      </c>
      <c r="L50" s="91">
        <v>1809.02</v>
      </c>
      <c r="M50" s="92">
        <v>1294.454</v>
      </c>
      <c r="N50" s="92">
        <v>1951.4280000000001</v>
      </c>
      <c r="O50" s="97">
        <f t="shared" si="34"/>
        <v>0.6578946392504007</v>
      </c>
      <c r="P50" s="98">
        <f t="shared" si="53"/>
        <v>4.4090419643046941E-3</v>
      </c>
      <c r="Q50" s="99">
        <f t="shared" si="54"/>
        <v>8.4115721365667362E-3</v>
      </c>
      <c r="R50" s="91">
        <v>813.96500000000003</v>
      </c>
      <c r="S50" s="92">
        <v>537.55772999999999</v>
      </c>
      <c r="T50" s="93">
        <v>763.39499999999998</v>
      </c>
      <c r="U50" s="100">
        <f t="shared" si="35"/>
        <v>0.25736715786109432</v>
      </c>
      <c r="V50" s="101">
        <f t="shared" si="55"/>
        <v>-3.6667404606416931E-2</v>
      </c>
      <c r="W50" s="102">
        <f t="shared" si="56"/>
        <v>-1.2348601239769996E-2</v>
      </c>
      <c r="X50" s="91">
        <v>145.27799999999999</v>
      </c>
      <c r="Y50" s="92">
        <v>161.041</v>
      </c>
      <c r="Z50" s="93">
        <v>251.34800000000001</v>
      </c>
      <c r="AA50" s="100">
        <f t="shared" si="37"/>
        <v>8.4738202888505088E-2</v>
      </c>
      <c r="AB50" s="101">
        <f t="shared" si="57"/>
        <v>3.2258362642112313E-2</v>
      </c>
      <c r="AC50" s="102">
        <f t="shared" si="58"/>
        <v>3.9370291032033711E-3</v>
      </c>
      <c r="AD50" s="91">
        <v>5606.598</v>
      </c>
      <c r="AE50" s="92">
        <v>5522.2270699999999</v>
      </c>
      <c r="AF50" s="92">
        <v>5393.2420000000002</v>
      </c>
      <c r="AG50" s="92">
        <f t="shared" si="59"/>
        <v>-213.35599999999977</v>
      </c>
      <c r="AH50" s="93">
        <f t="shared" si="60"/>
        <v>-128.98506999999972</v>
      </c>
      <c r="AI50" s="91">
        <v>5112.5370000000003</v>
      </c>
      <c r="AJ50" s="92">
        <v>5016.5069999999996</v>
      </c>
      <c r="AK50" s="92">
        <v>5052.2889999999998</v>
      </c>
      <c r="AL50" s="92">
        <f t="shared" si="61"/>
        <v>-60.248000000000502</v>
      </c>
      <c r="AM50" s="93">
        <f t="shared" si="62"/>
        <v>35.782000000000153</v>
      </c>
      <c r="AN50" s="100">
        <f t="shared" si="39"/>
        <v>1.625948527908804</v>
      </c>
      <c r="AO50" s="101">
        <f t="shared" si="63"/>
        <v>-0.15303379712476661</v>
      </c>
      <c r="AP50" s="102">
        <f t="shared" si="64"/>
        <v>-0.85995857225084249</v>
      </c>
      <c r="AQ50" s="100">
        <f t="shared" si="42"/>
        <v>1.5231584012213513</v>
      </c>
      <c r="AR50" s="101">
        <f t="shared" si="65"/>
        <v>-9.9057594839032648E-2</v>
      </c>
      <c r="AS50" s="102">
        <f t="shared" si="66"/>
        <v>-0.73509179588627482</v>
      </c>
      <c r="AT50" s="100">
        <f t="shared" si="44"/>
        <v>1.7033033496720182</v>
      </c>
      <c r="AU50" s="101">
        <f t="shared" si="67"/>
        <v>-0.14353598604138784</v>
      </c>
      <c r="AV50" s="102">
        <f t="shared" si="68"/>
        <v>-0.81369327790842694</v>
      </c>
      <c r="AW50" s="91">
        <v>4034</v>
      </c>
      <c r="AX50" s="92">
        <v>2168</v>
      </c>
      <c r="AY50" s="93">
        <v>3226</v>
      </c>
      <c r="AZ50" s="91">
        <v>36</v>
      </c>
      <c r="BA50" s="92">
        <v>34</v>
      </c>
      <c r="BB50" s="93">
        <v>35</v>
      </c>
      <c r="BC50" s="91">
        <v>57</v>
      </c>
      <c r="BD50" s="92">
        <v>49</v>
      </c>
      <c r="BE50" s="93">
        <v>52</v>
      </c>
      <c r="BF50" s="91">
        <f t="shared" si="69"/>
        <v>10.241269841269842</v>
      </c>
      <c r="BG50" s="92">
        <f t="shared" si="70"/>
        <v>-2.2093474426807749</v>
      </c>
      <c r="BH50" s="93">
        <f t="shared" si="71"/>
        <v>-0.38618113912231422</v>
      </c>
      <c r="BI50" s="91">
        <f t="shared" si="72"/>
        <v>6.8931623931623935</v>
      </c>
      <c r="BJ50" s="92">
        <f t="shared" si="73"/>
        <v>-0.97038536512220652</v>
      </c>
      <c r="BK50" s="93">
        <f t="shared" si="74"/>
        <v>-0.48098726670155223</v>
      </c>
      <c r="BL50" s="91">
        <v>95</v>
      </c>
      <c r="BM50" s="92">
        <v>93</v>
      </c>
      <c r="BN50" s="93">
        <v>96</v>
      </c>
      <c r="BO50" s="91">
        <v>15659</v>
      </c>
      <c r="BP50" s="92">
        <v>8026</v>
      </c>
      <c r="BQ50" s="93">
        <v>11757</v>
      </c>
      <c r="BR50" s="91">
        <f t="shared" si="46"/>
        <v>252.28978480904993</v>
      </c>
      <c r="BS50" s="92">
        <f t="shared" si="75"/>
        <v>75.505635118775956</v>
      </c>
      <c r="BT50" s="93">
        <f t="shared" si="76"/>
        <v>3.9652483026955849</v>
      </c>
      <c r="BU50" s="91">
        <f t="shared" si="47"/>
        <v>919.45784252944827</v>
      </c>
      <c r="BV50" s="92">
        <f t="shared" si="77"/>
        <v>233.22507108671152</v>
      </c>
      <c r="BW50" s="93">
        <f t="shared" si="78"/>
        <v>0.15307776930069394</v>
      </c>
      <c r="BX50" s="151">
        <f t="shared" si="48"/>
        <v>3.644451332920025</v>
      </c>
      <c r="BY50" s="195">
        <f t="shared" si="79"/>
        <v>-0.23730374888463546</v>
      </c>
      <c r="BZ50" s="196">
        <f t="shared" si="80"/>
        <v>-5.7578187375177947E-2</v>
      </c>
      <c r="CA50" s="100">
        <f t="shared" si="81"/>
        <v>0.44860347985347987</v>
      </c>
      <c r="CB50" s="101">
        <f t="shared" si="82"/>
        <v>-0.15517519760940818</v>
      </c>
      <c r="CC50" s="192">
        <f t="shared" si="83"/>
        <v>-2.8198040968714588E-2</v>
      </c>
      <c r="CD50" s="206"/>
    </row>
    <row r="51" spans="1:82" s="139" customFormat="1" ht="15" customHeight="1" x14ac:dyDescent="0.2">
      <c r="A51" s="138" t="s">
        <v>156</v>
      </c>
      <c r="B51" s="172" t="s">
        <v>157</v>
      </c>
      <c r="C51" s="92">
        <v>1944.951</v>
      </c>
      <c r="D51" s="92">
        <v>1356.3510000000001</v>
      </c>
      <c r="E51" s="92">
        <v>2107.6770000000001</v>
      </c>
      <c r="F51" s="91">
        <v>1650.894</v>
      </c>
      <c r="G51" s="92">
        <v>1331.2</v>
      </c>
      <c r="H51" s="93">
        <v>2230.9949999999999</v>
      </c>
      <c r="I51" s="147">
        <f t="shared" si="33"/>
        <v>0.94472511144130766</v>
      </c>
      <c r="J51" s="193">
        <f t="shared" si="51"/>
        <v>-0.23339474361904144</v>
      </c>
      <c r="K51" s="194">
        <f t="shared" si="52"/>
        <v>-7.4168368126000028E-2</v>
      </c>
      <c r="L51" s="91">
        <v>1117.6849999999999</v>
      </c>
      <c r="M51" s="92">
        <v>958.87300000000005</v>
      </c>
      <c r="N51" s="92">
        <v>1561.9359999999999</v>
      </c>
      <c r="O51" s="97">
        <f t="shared" si="34"/>
        <v>0.70010735120428325</v>
      </c>
      <c r="P51" s="98">
        <f t="shared" si="53"/>
        <v>2.3089323396319861E-2</v>
      </c>
      <c r="Q51" s="99">
        <f t="shared" si="54"/>
        <v>-2.0199890382255226E-2</v>
      </c>
      <c r="R51" s="91">
        <v>380.20699999999999</v>
      </c>
      <c r="S51" s="92">
        <v>279.86500000000001</v>
      </c>
      <c r="T51" s="93">
        <v>542.09100000000001</v>
      </c>
      <c r="U51" s="100">
        <f t="shared" si="35"/>
        <v>0.242981718919137</v>
      </c>
      <c r="V51" s="101">
        <f t="shared" si="55"/>
        <v>1.2678016803798292E-2</v>
      </c>
      <c r="W51" s="102">
        <f t="shared" si="56"/>
        <v>3.2746592717213918E-2</v>
      </c>
      <c r="X51" s="91">
        <v>153.00200000000001</v>
      </c>
      <c r="Y51" s="92">
        <v>92.462000000000003</v>
      </c>
      <c r="Z51" s="93">
        <v>126.968</v>
      </c>
      <c r="AA51" s="100">
        <f t="shared" si="37"/>
        <v>5.6910929876579738E-2</v>
      </c>
      <c r="AB51" s="101">
        <f t="shared" si="57"/>
        <v>-3.5767340200118111E-2</v>
      </c>
      <c r="AC51" s="102">
        <f t="shared" si="58"/>
        <v>-1.254670233495872E-2</v>
      </c>
      <c r="AD51" s="91">
        <v>1287.0609999999999</v>
      </c>
      <c r="AE51" s="92">
        <v>633.726</v>
      </c>
      <c r="AF51" s="92">
        <v>601.09500000000003</v>
      </c>
      <c r="AG51" s="92">
        <f t="shared" si="59"/>
        <v>-685.96599999999989</v>
      </c>
      <c r="AH51" s="93">
        <f t="shared" si="60"/>
        <v>-32.630999999999972</v>
      </c>
      <c r="AI51" s="91">
        <v>100</v>
      </c>
      <c r="AJ51" s="92">
        <v>0</v>
      </c>
      <c r="AK51" s="92">
        <v>0</v>
      </c>
      <c r="AL51" s="92">
        <f t="shared" si="61"/>
        <v>-100</v>
      </c>
      <c r="AM51" s="93">
        <f t="shared" si="62"/>
        <v>0</v>
      </c>
      <c r="AN51" s="100">
        <f t="shared" si="39"/>
        <v>0.28519312968732874</v>
      </c>
      <c r="AO51" s="101">
        <f t="shared" si="63"/>
        <v>-0.37655156208125556</v>
      </c>
      <c r="AP51" s="102">
        <f t="shared" si="64"/>
        <v>-0.18203548591438495</v>
      </c>
      <c r="AQ51" s="100">
        <f t="shared" si="42"/>
        <v>0</v>
      </c>
      <c r="AR51" s="101">
        <f t="shared" si="65"/>
        <v>-5.1415177040449865E-2</v>
      </c>
      <c r="AS51" s="102">
        <f t="shared" si="66"/>
        <v>0</v>
      </c>
      <c r="AT51" s="100">
        <f t="shared" si="44"/>
        <v>0</v>
      </c>
      <c r="AU51" s="101">
        <f t="shared" si="67"/>
        <v>-6.0573240922796978E-2</v>
      </c>
      <c r="AV51" s="102">
        <f t="shared" si="68"/>
        <v>0</v>
      </c>
      <c r="AW51" s="91">
        <v>2222</v>
      </c>
      <c r="AX51" s="92">
        <v>1165</v>
      </c>
      <c r="AY51" s="93">
        <v>1666</v>
      </c>
      <c r="AZ51" s="91">
        <v>23.5</v>
      </c>
      <c r="BA51" s="92">
        <v>24.75</v>
      </c>
      <c r="BB51" s="93">
        <v>24</v>
      </c>
      <c r="BC51" s="91">
        <v>51</v>
      </c>
      <c r="BD51" s="92">
        <v>53</v>
      </c>
      <c r="BE51" s="93">
        <v>49</v>
      </c>
      <c r="BF51" s="91">
        <f t="shared" si="69"/>
        <v>7.7129629629629637</v>
      </c>
      <c r="BG51" s="92">
        <f t="shared" si="70"/>
        <v>-2.7929472025216704</v>
      </c>
      <c r="BH51" s="93">
        <f t="shared" si="71"/>
        <v>-0.13215488215488147</v>
      </c>
      <c r="BI51" s="91">
        <f t="shared" si="72"/>
        <v>3.7777777777777777</v>
      </c>
      <c r="BJ51" s="92">
        <f t="shared" si="73"/>
        <v>-1.0631808278867103</v>
      </c>
      <c r="BK51" s="93">
        <f t="shared" si="74"/>
        <v>0.11425576519916136</v>
      </c>
      <c r="BL51" s="91">
        <v>90</v>
      </c>
      <c r="BM51" s="92">
        <v>90</v>
      </c>
      <c r="BN51" s="93">
        <v>90</v>
      </c>
      <c r="BO51" s="91">
        <v>10559</v>
      </c>
      <c r="BP51" s="92">
        <v>5396</v>
      </c>
      <c r="BQ51" s="93">
        <v>7466</v>
      </c>
      <c r="BR51" s="91">
        <f t="shared" si="46"/>
        <v>298.82065362978835</v>
      </c>
      <c r="BS51" s="92">
        <f t="shared" si="75"/>
        <v>142.4711887183384</v>
      </c>
      <c r="BT51" s="93">
        <f t="shared" si="76"/>
        <v>52.119393437052992</v>
      </c>
      <c r="BU51" s="91">
        <f t="shared" si="47"/>
        <v>1339.1326530612246</v>
      </c>
      <c r="BV51" s="92">
        <f t="shared" si="77"/>
        <v>596.15605540145862</v>
      </c>
      <c r="BW51" s="93">
        <f t="shared" si="78"/>
        <v>196.47170885521609</v>
      </c>
      <c r="BX51" s="151">
        <f t="shared" si="48"/>
        <v>4.4813925570228088</v>
      </c>
      <c r="BY51" s="195">
        <f t="shared" si="79"/>
        <v>-0.27063264549744304</v>
      </c>
      <c r="BZ51" s="196">
        <f t="shared" si="80"/>
        <v>-0.15036709962955186</v>
      </c>
      <c r="CA51" s="100">
        <f t="shared" si="81"/>
        <v>0.30386650386650382</v>
      </c>
      <c r="CB51" s="101">
        <f t="shared" si="82"/>
        <v>-0.12588522588522594</v>
      </c>
      <c r="CC51" s="192">
        <f t="shared" si="83"/>
        <v>-2.7379659423858338E-2</v>
      </c>
      <c r="CD51" s="206"/>
    </row>
    <row r="52" spans="1:82" s="139" customFormat="1" ht="15" customHeight="1" x14ac:dyDescent="0.2">
      <c r="A52" s="138" t="s">
        <v>158</v>
      </c>
      <c r="B52" s="172" t="s">
        <v>159</v>
      </c>
      <c r="C52" s="92">
        <v>1508.1478500000001</v>
      </c>
      <c r="D52" s="92">
        <v>1025.1673000000001</v>
      </c>
      <c r="E52" s="92">
        <v>1633.4559999999999</v>
      </c>
      <c r="F52" s="91">
        <v>1548.1579999999999</v>
      </c>
      <c r="G52" s="92">
        <v>1070.1420000000001</v>
      </c>
      <c r="H52" s="93">
        <v>1683.0940000000001</v>
      </c>
      <c r="I52" s="147">
        <f t="shared" si="33"/>
        <v>0.97050788607172256</v>
      </c>
      <c r="J52" s="193">
        <f t="shared" si="51"/>
        <v>-3.6484015940067005E-3</v>
      </c>
      <c r="K52" s="194">
        <f t="shared" si="52"/>
        <v>1.2534738582884564E-2</v>
      </c>
      <c r="L52" s="91">
        <v>1203.721</v>
      </c>
      <c r="M52" s="92">
        <v>840.93399999999997</v>
      </c>
      <c r="N52" s="92">
        <v>1335.3150000000001</v>
      </c>
      <c r="O52" s="97">
        <f t="shared" si="34"/>
        <v>0.79336923546753779</v>
      </c>
      <c r="P52" s="98">
        <f t="shared" si="53"/>
        <v>1.5851049339248524E-2</v>
      </c>
      <c r="Q52" s="99">
        <f t="shared" si="54"/>
        <v>7.5538950734592714E-3</v>
      </c>
      <c r="R52" s="91">
        <v>196.249</v>
      </c>
      <c r="S52" s="92">
        <v>142.6640000000001</v>
      </c>
      <c r="T52" s="93">
        <v>217.40899999999999</v>
      </c>
      <c r="U52" s="100">
        <f t="shared" si="35"/>
        <v>0.12917222686314608</v>
      </c>
      <c r="V52" s="101">
        <f t="shared" si="55"/>
        <v>2.4093254021840815E-3</v>
      </c>
      <c r="W52" s="102">
        <f t="shared" si="56"/>
        <v>-4.1409222329552575E-3</v>
      </c>
      <c r="X52" s="91">
        <v>148.18799999999999</v>
      </c>
      <c r="Y52" s="92">
        <v>86.543999999999997</v>
      </c>
      <c r="Z52" s="93">
        <v>130.37</v>
      </c>
      <c r="AA52" s="100">
        <f t="shared" si="37"/>
        <v>7.7458537669316152E-2</v>
      </c>
      <c r="AB52" s="101">
        <f t="shared" si="57"/>
        <v>-1.826037474143262E-2</v>
      </c>
      <c r="AC52" s="102">
        <f t="shared" si="58"/>
        <v>-3.4129728405040277E-3</v>
      </c>
      <c r="AD52" s="91">
        <v>261.80599999999998</v>
      </c>
      <c r="AE52" s="92">
        <v>231.02699999999999</v>
      </c>
      <c r="AF52" s="92">
        <v>243.53100000000001</v>
      </c>
      <c r="AG52" s="92">
        <f t="shared" si="59"/>
        <v>-18.274999999999977</v>
      </c>
      <c r="AH52" s="93">
        <f t="shared" si="60"/>
        <v>12.504000000000019</v>
      </c>
      <c r="AI52" s="91">
        <v>19.697400000000002</v>
      </c>
      <c r="AJ52" s="92">
        <v>11.287000000000001</v>
      </c>
      <c r="AK52" s="92">
        <v>4.6189999999999998</v>
      </c>
      <c r="AL52" s="92">
        <f t="shared" si="61"/>
        <v>-15.078400000000002</v>
      </c>
      <c r="AM52" s="93">
        <f t="shared" si="62"/>
        <v>-6.668000000000001</v>
      </c>
      <c r="AN52" s="100">
        <f t="shared" si="39"/>
        <v>0.1490894153255429</v>
      </c>
      <c r="AO52" s="101">
        <f t="shared" si="63"/>
        <v>-2.4504970662541731E-2</v>
      </c>
      <c r="AP52" s="102">
        <f t="shared" si="64"/>
        <v>-7.6265997395873364E-2</v>
      </c>
      <c r="AQ52" s="100">
        <f>IF(E52=0,"0",(AK52/E52))</f>
        <v>2.8277468141168173E-3</v>
      </c>
      <c r="AR52" s="101">
        <f t="shared" si="65"/>
        <v>-1.0232909009514801E-2</v>
      </c>
      <c r="AS52" s="102">
        <f t="shared" si="66"/>
        <v>-8.1821634707703421E-3</v>
      </c>
      <c r="AT52" s="100">
        <f>IF(H52=0,"0",(AK52/H52))</f>
        <v>2.7443505829145608E-3</v>
      </c>
      <c r="AU52" s="101">
        <f t="shared" si="67"/>
        <v>-9.9787694087142033E-3</v>
      </c>
      <c r="AV52" s="102">
        <f t="shared" si="68"/>
        <v>-7.8028478262685197E-3</v>
      </c>
      <c r="AW52" s="91">
        <v>2260</v>
      </c>
      <c r="AX52" s="92">
        <v>1193</v>
      </c>
      <c r="AY52" s="93">
        <v>1671</v>
      </c>
      <c r="AZ52" s="91">
        <v>20</v>
      </c>
      <c r="BA52" s="92">
        <v>21</v>
      </c>
      <c r="BB52" s="93">
        <v>19</v>
      </c>
      <c r="BC52" s="91">
        <v>40</v>
      </c>
      <c r="BD52" s="92">
        <v>42</v>
      </c>
      <c r="BE52" s="93">
        <v>26</v>
      </c>
      <c r="BF52" s="91">
        <f t="shared" si="69"/>
        <v>9.7719298245614041</v>
      </c>
      <c r="BG52" s="92">
        <f t="shared" si="70"/>
        <v>-2.7836257309941512</v>
      </c>
      <c r="BH52" s="93">
        <f t="shared" si="71"/>
        <v>0.30367585630743577</v>
      </c>
      <c r="BI52" s="91">
        <f t="shared" si="72"/>
        <v>7.1410256410256414</v>
      </c>
      <c r="BJ52" s="92">
        <f t="shared" si="73"/>
        <v>0.86324786324786373</v>
      </c>
      <c r="BK52" s="93">
        <f t="shared" si="74"/>
        <v>2.4068986568986572</v>
      </c>
      <c r="BL52" s="91">
        <v>76</v>
      </c>
      <c r="BM52" s="92">
        <v>75</v>
      </c>
      <c r="BN52" s="93">
        <v>75</v>
      </c>
      <c r="BO52" s="91">
        <v>12909</v>
      </c>
      <c r="BP52" s="92">
        <v>7102</v>
      </c>
      <c r="BQ52" s="93">
        <v>10352</v>
      </c>
      <c r="BR52" s="91">
        <f t="shared" si="46"/>
        <v>162.58636012364761</v>
      </c>
      <c r="BS52" s="92">
        <f t="shared" si="75"/>
        <v>42.657783161838012</v>
      </c>
      <c r="BT52" s="93">
        <f t="shared" si="76"/>
        <v>11.904580343304048</v>
      </c>
      <c r="BU52" s="91">
        <f t="shared" si="47"/>
        <v>1007.2375822860563</v>
      </c>
      <c r="BV52" s="92">
        <f t="shared" si="77"/>
        <v>322.21191856924213</v>
      </c>
      <c r="BW52" s="93">
        <f t="shared" si="78"/>
        <v>110.21997960374279</v>
      </c>
      <c r="BX52" s="151">
        <f t="shared" si="48"/>
        <v>6.1950927588270499</v>
      </c>
      <c r="BY52" s="195">
        <f t="shared" si="79"/>
        <v>0.48314585617218242</v>
      </c>
      <c r="BZ52" s="196">
        <f t="shared" si="80"/>
        <v>0.24203324499637091</v>
      </c>
      <c r="CA52" s="100">
        <f t="shared" si="81"/>
        <v>0.50559218559218566</v>
      </c>
      <c r="CB52" s="101">
        <f t="shared" si="82"/>
        <v>-0.11658826553563395</v>
      </c>
      <c r="CC52" s="192">
        <f t="shared" si="83"/>
        <v>-1.7575401884794006E-2</v>
      </c>
      <c r="CD52" s="206"/>
    </row>
    <row r="53" spans="1:82" s="139" customFormat="1" ht="15" customHeight="1" x14ac:dyDescent="0.2">
      <c r="A53" s="138" t="s">
        <v>158</v>
      </c>
      <c r="B53" s="172" t="s">
        <v>160</v>
      </c>
      <c r="C53" s="92">
        <v>2335.6619999999998</v>
      </c>
      <c r="D53" s="92">
        <v>1570.9949999999999</v>
      </c>
      <c r="E53" s="92">
        <v>2654.76</v>
      </c>
      <c r="F53" s="91">
        <v>2188.672</v>
      </c>
      <c r="G53" s="92">
        <v>1458.3409999999999</v>
      </c>
      <c r="H53" s="93">
        <v>2637.2</v>
      </c>
      <c r="I53" s="147">
        <f t="shared" si="33"/>
        <v>1.0066585772789323</v>
      </c>
      <c r="J53" s="193">
        <f t="shared" si="51"/>
        <v>-6.0500869179924921E-2</v>
      </c>
      <c r="K53" s="194">
        <f t="shared" si="52"/>
        <v>-7.0589473759885113E-2</v>
      </c>
      <c r="L53" s="91">
        <v>1593.732</v>
      </c>
      <c r="M53" s="92">
        <v>1107.9860000000001</v>
      </c>
      <c r="N53" s="92">
        <v>2072.1260000000002</v>
      </c>
      <c r="O53" s="97">
        <f t="shared" si="34"/>
        <v>0.78572956165630226</v>
      </c>
      <c r="P53" s="98">
        <f t="shared" si="53"/>
        <v>5.7556495979946942E-2</v>
      </c>
      <c r="Q53" s="99">
        <f t="shared" si="54"/>
        <v>2.597172724034591E-2</v>
      </c>
      <c r="R53" s="91">
        <v>416.95400000000001</v>
      </c>
      <c r="S53" s="92">
        <v>253.71399999999977</v>
      </c>
      <c r="T53" s="93">
        <v>389.089</v>
      </c>
      <c r="U53" s="100">
        <f t="shared" si="35"/>
        <v>0.14753867738510543</v>
      </c>
      <c r="V53" s="101">
        <f t="shared" si="55"/>
        <v>-4.2966798081296109E-2</v>
      </c>
      <c r="W53" s="102">
        <f t="shared" si="56"/>
        <v>-2.6435722292336122E-2</v>
      </c>
      <c r="X53" s="91">
        <v>177.98599999999999</v>
      </c>
      <c r="Y53" s="92">
        <v>96.641000000000005</v>
      </c>
      <c r="Z53" s="93">
        <v>175.98500000000001</v>
      </c>
      <c r="AA53" s="100">
        <f t="shared" si="37"/>
        <v>6.6731760958592456E-2</v>
      </c>
      <c r="AB53" s="101">
        <f t="shared" si="57"/>
        <v>-1.4589697898650653E-2</v>
      </c>
      <c r="AC53" s="102">
        <f t="shared" si="58"/>
        <v>4.6399505199035129E-4</v>
      </c>
      <c r="AD53" s="91">
        <v>24.803000000000001</v>
      </c>
      <c r="AE53" s="92">
        <v>277.71800000000002</v>
      </c>
      <c r="AF53" s="92">
        <v>391.49200000000002</v>
      </c>
      <c r="AG53" s="92">
        <f t="shared" si="59"/>
        <v>366.68900000000002</v>
      </c>
      <c r="AH53" s="93">
        <f t="shared" si="60"/>
        <v>113.774</v>
      </c>
      <c r="AI53" s="91">
        <v>0</v>
      </c>
      <c r="AJ53" s="92">
        <v>0</v>
      </c>
      <c r="AK53" s="92">
        <v>0</v>
      </c>
      <c r="AL53" s="92">
        <f t="shared" si="61"/>
        <v>0</v>
      </c>
      <c r="AM53" s="93">
        <f t="shared" si="62"/>
        <v>0</v>
      </c>
      <c r="AN53" s="100">
        <f t="shared" si="39"/>
        <v>0.14746794437161928</v>
      </c>
      <c r="AO53" s="101">
        <f t="shared" si="63"/>
        <v>0.13684868524936614</v>
      </c>
      <c r="AP53" s="102">
        <f t="shared" si="64"/>
        <v>-2.9310466762725529E-2</v>
      </c>
      <c r="AQ53" s="100">
        <f t="shared" si="42"/>
        <v>0</v>
      </c>
      <c r="AR53" s="101">
        <f t="shared" si="65"/>
        <v>0</v>
      </c>
      <c r="AS53" s="102">
        <f t="shared" si="66"/>
        <v>0</v>
      </c>
      <c r="AT53" s="100">
        <f t="shared" si="44"/>
        <v>0</v>
      </c>
      <c r="AU53" s="101">
        <f t="shared" si="67"/>
        <v>0</v>
      </c>
      <c r="AV53" s="102">
        <f t="shared" si="68"/>
        <v>0</v>
      </c>
      <c r="AW53" s="91">
        <v>3419</v>
      </c>
      <c r="AX53" s="92">
        <v>1848</v>
      </c>
      <c r="AY53" s="93">
        <v>2523</v>
      </c>
      <c r="AZ53" s="91">
        <v>22.25</v>
      </c>
      <c r="BA53" s="92">
        <v>17</v>
      </c>
      <c r="BB53" s="93">
        <v>22</v>
      </c>
      <c r="BC53" s="91">
        <v>37.9</v>
      </c>
      <c r="BD53" s="92">
        <v>24</v>
      </c>
      <c r="BE53" s="93">
        <v>38</v>
      </c>
      <c r="BF53" s="91">
        <f t="shared" si="69"/>
        <v>12.742424242424242</v>
      </c>
      <c r="BG53" s="92">
        <f t="shared" si="70"/>
        <v>-4.3312336851662678</v>
      </c>
      <c r="BH53" s="93">
        <f t="shared" si="71"/>
        <v>-5.3752228163992868</v>
      </c>
      <c r="BI53" s="91">
        <f t="shared" si="72"/>
        <v>7.3771929824561404</v>
      </c>
      <c r="BJ53" s="92">
        <f t="shared" si="73"/>
        <v>-2.6462605502322205</v>
      </c>
      <c r="BK53" s="93">
        <f t="shared" si="74"/>
        <v>-5.4561403508771935</v>
      </c>
      <c r="BL53" s="91">
        <v>107</v>
      </c>
      <c r="BM53" s="92">
        <v>107</v>
      </c>
      <c r="BN53" s="93">
        <v>107</v>
      </c>
      <c r="BO53" s="91">
        <v>13633</v>
      </c>
      <c r="BP53" s="92">
        <v>7425</v>
      </c>
      <c r="BQ53" s="93">
        <v>10381</v>
      </c>
      <c r="BR53" s="91">
        <f t="shared" si="46"/>
        <v>254.04103650900683</v>
      </c>
      <c r="BS53" s="92">
        <f t="shared" si="75"/>
        <v>93.498822762949459</v>
      </c>
      <c r="BT53" s="93">
        <f t="shared" si="76"/>
        <v>57.631474219444527</v>
      </c>
      <c r="BU53" s="91">
        <f t="shared" si="47"/>
        <v>1045.2635751089972</v>
      </c>
      <c r="BV53" s="92">
        <f t="shared" si="77"/>
        <v>405.11382371970205</v>
      </c>
      <c r="BW53" s="93">
        <f t="shared" si="78"/>
        <v>256.11801233843448</v>
      </c>
      <c r="BX53" s="151">
        <f t="shared" si="48"/>
        <v>4.1145461751882682</v>
      </c>
      <c r="BY53" s="195">
        <f t="shared" si="79"/>
        <v>0.12712295202359991</v>
      </c>
      <c r="BZ53" s="196">
        <f t="shared" si="80"/>
        <v>9.6689032331124913E-2</v>
      </c>
      <c r="CA53" s="100">
        <f t="shared" si="81"/>
        <v>0.35537982266954227</v>
      </c>
      <c r="CB53" s="101">
        <f t="shared" si="82"/>
        <v>-0.11132792441203659</v>
      </c>
      <c r="CC53" s="192">
        <f t="shared" si="83"/>
        <v>-2.8004284316568151E-2</v>
      </c>
      <c r="CD53" s="206"/>
    </row>
    <row r="54" spans="1:82" s="139" customFormat="1" ht="15" customHeight="1" x14ac:dyDescent="0.2">
      <c r="A54" s="138" t="s">
        <v>158</v>
      </c>
      <c r="B54" s="172" t="s">
        <v>161</v>
      </c>
      <c r="C54" s="92">
        <v>1039.569</v>
      </c>
      <c r="D54" s="92">
        <v>918.07399999999996</v>
      </c>
      <c r="E54" s="92">
        <v>1610.624</v>
      </c>
      <c r="F54" s="91">
        <v>1010.915</v>
      </c>
      <c r="G54" s="92">
        <v>900.18799999999999</v>
      </c>
      <c r="H54" s="93">
        <v>1396.16</v>
      </c>
      <c r="I54" s="147">
        <f t="shared" si="33"/>
        <v>1.1536099014439605</v>
      </c>
      <c r="J54" s="193">
        <f t="shared" si="51"/>
        <v>0.12526528295477002</v>
      </c>
      <c r="K54" s="194">
        <f t="shared" si="52"/>
        <v>0.13374071856216241</v>
      </c>
      <c r="L54" s="91">
        <v>778.63</v>
      </c>
      <c r="M54" s="92">
        <v>596.40200000000004</v>
      </c>
      <c r="N54" s="92">
        <v>976.93700000000001</v>
      </c>
      <c r="O54" s="97">
        <f t="shared" si="34"/>
        <v>0.69973140614256246</v>
      </c>
      <c r="P54" s="98">
        <f t="shared" si="53"/>
        <v>-7.0491609640169095E-2</v>
      </c>
      <c r="Q54" s="99">
        <f t="shared" si="54"/>
        <v>3.7200912512342921E-2</v>
      </c>
      <c r="R54" s="91">
        <v>149.97399999999999</v>
      </c>
      <c r="S54" s="92">
        <v>262.68699999999995</v>
      </c>
      <c r="T54" s="93">
        <v>353.84399999999999</v>
      </c>
      <c r="U54" s="100">
        <f t="shared" si="35"/>
        <v>0.25344086637634655</v>
      </c>
      <c r="V54" s="101">
        <f t="shared" si="55"/>
        <v>0.10508615801807708</v>
      </c>
      <c r="W54" s="102">
        <f t="shared" si="56"/>
        <v>-3.8372621472858248E-2</v>
      </c>
      <c r="X54" s="91">
        <v>82.311000000000007</v>
      </c>
      <c r="Y54" s="92">
        <v>41.098999999999997</v>
      </c>
      <c r="Z54" s="93">
        <v>65.379000000000005</v>
      </c>
      <c r="AA54" s="100">
        <f t="shared" si="37"/>
        <v>4.6827727481090993E-2</v>
      </c>
      <c r="AB54" s="101">
        <f t="shared" si="57"/>
        <v>-3.4594548377908048E-2</v>
      </c>
      <c r="AC54" s="102">
        <f t="shared" si="58"/>
        <v>1.1717089605152928E-3</v>
      </c>
      <c r="AD54" s="91">
        <v>1859.232</v>
      </c>
      <c r="AE54" s="92">
        <v>1945.7819999999999</v>
      </c>
      <c r="AF54" s="92">
        <v>1970</v>
      </c>
      <c r="AG54" s="92">
        <f t="shared" si="59"/>
        <v>110.76800000000003</v>
      </c>
      <c r="AH54" s="93">
        <f t="shared" si="60"/>
        <v>24.218000000000075</v>
      </c>
      <c r="AI54" s="91">
        <v>1031.123</v>
      </c>
      <c r="AJ54" s="92">
        <v>990.077</v>
      </c>
      <c r="AK54" s="92">
        <v>954.39200000000005</v>
      </c>
      <c r="AL54" s="92">
        <f t="shared" si="61"/>
        <v>-76.730999999999995</v>
      </c>
      <c r="AM54" s="93">
        <f t="shared" si="62"/>
        <v>-35.684999999999945</v>
      </c>
      <c r="AN54" s="100">
        <f t="shared" si="39"/>
        <v>1.2231284272431058</v>
      </c>
      <c r="AO54" s="101">
        <f t="shared" si="63"/>
        <v>-0.56533583054064884</v>
      </c>
      <c r="AP54" s="102">
        <f t="shared" si="64"/>
        <v>-0.89628896176910899</v>
      </c>
      <c r="AQ54" s="100">
        <f t="shared" si="42"/>
        <v>0.59256039895096557</v>
      </c>
      <c r="AR54" s="101">
        <f t="shared" si="65"/>
        <v>-0.39931508021395767</v>
      </c>
      <c r="AS54" s="102">
        <f t="shared" si="66"/>
        <v>-0.48586791946345431</v>
      </c>
      <c r="AT54" s="100">
        <f t="shared" si="44"/>
        <v>0.68358354343341732</v>
      </c>
      <c r="AU54" s="101">
        <f t="shared" si="67"/>
        <v>-0.33640626777721871</v>
      </c>
      <c r="AV54" s="102">
        <f t="shared" si="68"/>
        <v>-0.4162722644644884</v>
      </c>
      <c r="AW54" s="91">
        <v>1407</v>
      </c>
      <c r="AX54" s="92">
        <v>625</v>
      </c>
      <c r="AY54" s="93">
        <v>948</v>
      </c>
      <c r="AZ54" s="91">
        <v>18</v>
      </c>
      <c r="BA54" s="92">
        <v>16</v>
      </c>
      <c r="BB54" s="93">
        <v>19</v>
      </c>
      <c r="BC54" s="91">
        <v>30</v>
      </c>
      <c r="BD54" s="92">
        <v>25</v>
      </c>
      <c r="BE54" s="93">
        <v>31</v>
      </c>
      <c r="BF54" s="91">
        <f t="shared" si="69"/>
        <v>5.5438596491228065</v>
      </c>
      <c r="BG54" s="92">
        <f t="shared" si="70"/>
        <v>-3.1413255360623786</v>
      </c>
      <c r="BH54" s="93">
        <f t="shared" si="71"/>
        <v>-0.96655701754386047</v>
      </c>
      <c r="BI54" s="91">
        <f t="shared" si="72"/>
        <v>3.3978494623655915</v>
      </c>
      <c r="BJ54" s="92">
        <f t="shared" si="73"/>
        <v>-1.8132616487455198</v>
      </c>
      <c r="BK54" s="93">
        <f t="shared" si="74"/>
        <v>-0.76881720430107547</v>
      </c>
      <c r="BL54" s="91">
        <v>70</v>
      </c>
      <c r="BM54" s="92">
        <v>85</v>
      </c>
      <c r="BN54" s="93">
        <v>85</v>
      </c>
      <c r="BO54" s="91">
        <v>6714</v>
      </c>
      <c r="BP54" s="92">
        <v>2928</v>
      </c>
      <c r="BQ54" s="93">
        <v>4534</v>
      </c>
      <c r="BR54" s="91">
        <f t="shared" si="46"/>
        <v>307.93118659020735</v>
      </c>
      <c r="BS54" s="92">
        <f t="shared" si="75"/>
        <v>157.36297092145549</v>
      </c>
      <c r="BT54" s="93">
        <f t="shared" si="76"/>
        <v>0.48992975960624108</v>
      </c>
      <c r="BU54" s="91">
        <f t="shared" si="47"/>
        <v>1472.7426160337552</v>
      </c>
      <c r="BV54" s="92">
        <f t="shared" si="77"/>
        <v>754.2529216485384</v>
      </c>
      <c r="BW54" s="93">
        <f t="shared" si="78"/>
        <v>32.441816033755231</v>
      </c>
      <c r="BX54" s="151">
        <f t="shared" si="48"/>
        <v>4.7827004219409286</v>
      </c>
      <c r="BY54" s="195">
        <f t="shared" si="79"/>
        <v>1.0845411279947648E-2</v>
      </c>
      <c r="BZ54" s="196">
        <f t="shared" si="80"/>
        <v>9.7900421940928517E-2</v>
      </c>
      <c r="CA54" s="100">
        <f t="shared" si="81"/>
        <v>0.19538892480068951</v>
      </c>
      <c r="CB54" s="101">
        <f t="shared" si="82"/>
        <v>-0.15594545510511895</v>
      </c>
      <c r="CC54" s="192">
        <f t="shared" si="83"/>
        <v>5.0736826817424918E-3</v>
      </c>
      <c r="CD54" s="206"/>
    </row>
    <row r="55" spans="1:82" s="136" customFormat="1" ht="15" customHeight="1" x14ac:dyDescent="0.2">
      <c r="A55" s="137" t="s">
        <v>162</v>
      </c>
      <c r="B55" s="173" t="s">
        <v>163</v>
      </c>
      <c r="C55" s="69">
        <v>9150.1589999999997</v>
      </c>
      <c r="D55" s="69">
        <v>5768.6629999999996</v>
      </c>
      <c r="E55" s="69">
        <v>8694.2330000000002</v>
      </c>
      <c r="F55" s="68">
        <v>9160.0830000000005</v>
      </c>
      <c r="G55" s="69">
        <v>5762.6019999999999</v>
      </c>
      <c r="H55" s="70">
        <v>8739.0030000000006</v>
      </c>
      <c r="I55" s="145">
        <f t="shared" si="33"/>
        <v>0.99487698997242591</v>
      </c>
      <c r="J55" s="176">
        <f t="shared" si="51"/>
        <v>-4.0396137308373881E-3</v>
      </c>
      <c r="K55" s="146">
        <f t="shared" si="52"/>
        <v>-6.1747918441910077E-3</v>
      </c>
      <c r="L55" s="68">
        <v>5892.2579999999998</v>
      </c>
      <c r="M55" s="69">
        <v>3960.4859999999999</v>
      </c>
      <c r="N55" s="69">
        <v>6106.05</v>
      </c>
      <c r="O55" s="74">
        <f t="shared" si="34"/>
        <v>0.69871242749315909</v>
      </c>
      <c r="P55" s="75">
        <f t="shared" si="53"/>
        <v>5.5458649115823544E-2</v>
      </c>
      <c r="Q55" s="76">
        <f t="shared" si="54"/>
        <v>1.1438518935878883E-2</v>
      </c>
      <c r="R55" s="68">
        <v>2827.7809999999999</v>
      </c>
      <c r="S55" s="69">
        <v>1254.5839999999998</v>
      </c>
      <c r="T55" s="70">
        <v>1830.569</v>
      </c>
      <c r="U55" s="77">
        <f t="shared" si="35"/>
        <v>0.2094711490544173</v>
      </c>
      <c r="V55" s="78">
        <f t="shared" si="55"/>
        <v>-9.9235769867605544E-2</v>
      </c>
      <c r="W55" s="79">
        <f t="shared" si="56"/>
        <v>-8.2402250783095154E-3</v>
      </c>
      <c r="X55" s="68">
        <v>440.04399999999998</v>
      </c>
      <c r="Y55" s="69">
        <v>547.53200000000004</v>
      </c>
      <c r="Z55" s="70">
        <v>802.38400000000001</v>
      </c>
      <c r="AA55" s="77">
        <f t="shared" si="37"/>
        <v>9.1816423452423579E-2</v>
      </c>
      <c r="AB55" s="78">
        <f t="shared" si="57"/>
        <v>4.3777120751782118E-2</v>
      </c>
      <c r="AC55" s="79">
        <f t="shared" si="58"/>
        <v>-3.1982938575693814E-3</v>
      </c>
      <c r="AD55" s="68">
        <v>2262.547</v>
      </c>
      <c r="AE55" s="69">
        <v>2850.1120000000001</v>
      </c>
      <c r="AF55" s="69">
        <v>2395.6750000000002</v>
      </c>
      <c r="AG55" s="69">
        <f t="shared" si="59"/>
        <v>133.12800000000016</v>
      </c>
      <c r="AH55" s="70">
        <f t="shared" si="60"/>
        <v>-454.4369999999999</v>
      </c>
      <c r="AI55" s="68">
        <v>51.773000000000003</v>
      </c>
      <c r="AJ55" s="69">
        <v>44.39</v>
      </c>
      <c r="AK55" s="69">
        <v>57.652999999999999</v>
      </c>
      <c r="AL55" s="69">
        <f t="shared" si="61"/>
        <v>5.8799999999999955</v>
      </c>
      <c r="AM55" s="70">
        <f t="shared" si="62"/>
        <v>13.262999999999998</v>
      </c>
      <c r="AN55" s="77">
        <f t="shared" si="39"/>
        <v>0.27554759574536364</v>
      </c>
      <c r="AO55" s="78">
        <f t="shared" si="63"/>
        <v>2.8278996369112352E-2</v>
      </c>
      <c r="AP55" s="79">
        <f t="shared" si="64"/>
        <v>-0.21852044047030716</v>
      </c>
      <c r="AQ55" s="77">
        <f t="shared" si="42"/>
        <v>6.6311772412816633E-3</v>
      </c>
      <c r="AR55" s="78">
        <f t="shared" si="65"/>
        <v>9.7302419716516122E-4</v>
      </c>
      <c r="AS55" s="79">
        <f t="shared" si="66"/>
        <v>-1.0638467183429505E-3</v>
      </c>
      <c r="AT55" s="77">
        <f t="shared" si="44"/>
        <v>6.5972056537799556E-3</v>
      </c>
      <c r="AU55" s="78">
        <f t="shared" si="67"/>
        <v>9.4518263171781882E-4</v>
      </c>
      <c r="AV55" s="79">
        <f t="shared" si="68"/>
        <v>-1.1059117921238225E-3</v>
      </c>
      <c r="AW55" s="68">
        <v>11330</v>
      </c>
      <c r="AX55" s="69">
        <v>6353</v>
      </c>
      <c r="AY55" s="70">
        <v>9476</v>
      </c>
      <c r="AZ55" s="68">
        <v>135</v>
      </c>
      <c r="BA55" s="69">
        <v>117</v>
      </c>
      <c r="BB55" s="70">
        <v>133</v>
      </c>
      <c r="BC55" s="68">
        <v>153</v>
      </c>
      <c r="BD55" s="69">
        <v>122</v>
      </c>
      <c r="BE55" s="70">
        <v>146</v>
      </c>
      <c r="BF55" s="68">
        <f t="shared" si="69"/>
        <v>7.9164578111946531</v>
      </c>
      <c r="BG55" s="69">
        <f t="shared" si="70"/>
        <v>-1.4086450694637831</v>
      </c>
      <c r="BH55" s="70">
        <f t="shared" si="71"/>
        <v>-1.1333997386628978</v>
      </c>
      <c r="BI55" s="68">
        <f t="shared" si="72"/>
        <v>7.2115677321156779</v>
      </c>
      <c r="BJ55" s="69">
        <f t="shared" si="73"/>
        <v>-1.0164642214064719</v>
      </c>
      <c r="BK55" s="70">
        <f t="shared" si="74"/>
        <v>-1.4673940165182016</v>
      </c>
      <c r="BL55" s="68">
        <v>221</v>
      </c>
      <c r="BM55" s="69">
        <v>212</v>
      </c>
      <c r="BN55" s="70">
        <v>224</v>
      </c>
      <c r="BO55" s="68">
        <v>42831</v>
      </c>
      <c r="BP55" s="69">
        <v>22063</v>
      </c>
      <c r="BQ55" s="70">
        <v>32127</v>
      </c>
      <c r="BR55" s="68">
        <f t="shared" si="46"/>
        <v>272.01428704827714</v>
      </c>
      <c r="BS55" s="69">
        <f t="shared" si="75"/>
        <v>58.14855895413973</v>
      </c>
      <c r="BT55" s="70">
        <f t="shared" si="76"/>
        <v>10.825781405345538</v>
      </c>
      <c r="BU55" s="68">
        <f t="shared" si="47"/>
        <v>922.22488391726472</v>
      </c>
      <c r="BV55" s="69">
        <f t="shared" si="77"/>
        <v>113.74447791549949</v>
      </c>
      <c r="BW55" s="70">
        <f t="shared" si="78"/>
        <v>15.157041952838426</v>
      </c>
      <c r="BX55" s="150">
        <f t="shared" si="48"/>
        <v>3.3903545799915578</v>
      </c>
      <c r="BY55" s="177">
        <f t="shared" si="79"/>
        <v>-0.38996316052035729</v>
      </c>
      <c r="BZ55" s="149">
        <f t="shared" si="80"/>
        <v>-8.2492893642945653E-2</v>
      </c>
      <c r="CA55" s="77">
        <f t="shared" si="81"/>
        <v>0.52536302982731553</v>
      </c>
      <c r="CB55" s="78">
        <f t="shared" si="82"/>
        <v>-0.18454696967544415</v>
      </c>
      <c r="CC55" s="112">
        <f t="shared" si="83"/>
        <v>-4.9613515570370303E-2</v>
      </c>
      <c r="CD55" s="206"/>
    </row>
    <row r="56" spans="1:82" s="139" customFormat="1" ht="15" customHeight="1" x14ac:dyDescent="0.2">
      <c r="A56" s="138" t="s">
        <v>162</v>
      </c>
      <c r="B56" s="172" t="s">
        <v>164</v>
      </c>
      <c r="C56" s="92">
        <v>6909.2460000000001</v>
      </c>
      <c r="D56" s="92">
        <v>4340.3339999999998</v>
      </c>
      <c r="E56" s="92">
        <v>7089.4989999999998</v>
      </c>
      <c r="F56" s="91">
        <v>6551.3850000000002</v>
      </c>
      <c r="G56" s="92">
        <v>4291.8119999999999</v>
      </c>
      <c r="H56" s="93">
        <v>6761.1989999999996</v>
      </c>
      <c r="I56" s="147">
        <f t="shared" si="33"/>
        <v>1.0485564764474467</v>
      </c>
      <c r="J56" s="193">
        <f t="shared" si="51"/>
        <v>-6.0672405223238801E-3</v>
      </c>
      <c r="K56" s="194">
        <f t="shared" si="52"/>
        <v>3.7250762217652778E-2</v>
      </c>
      <c r="L56" s="91">
        <v>3698.489</v>
      </c>
      <c r="M56" s="92">
        <v>3108.14</v>
      </c>
      <c r="N56" s="92">
        <v>4869.7049999999999</v>
      </c>
      <c r="O56" s="97">
        <f t="shared" si="34"/>
        <v>0.72024281492084474</v>
      </c>
      <c r="P56" s="98">
        <f t="shared" si="53"/>
        <v>0.15570737699436055</v>
      </c>
      <c r="Q56" s="99">
        <f t="shared" si="54"/>
        <v>-3.9594567536833658E-3</v>
      </c>
      <c r="R56" s="91">
        <v>2434.4380000000001</v>
      </c>
      <c r="S56" s="92">
        <v>650.08699999999999</v>
      </c>
      <c r="T56" s="93">
        <v>1063.386</v>
      </c>
      <c r="U56" s="100">
        <f t="shared" si="35"/>
        <v>0.15727772544485083</v>
      </c>
      <c r="V56" s="101">
        <f t="shared" si="55"/>
        <v>-0.21431362508637272</v>
      </c>
      <c r="W56" s="102">
        <f t="shared" si="56"/>
        <v>5.8062723616309764E-3</v>
      </c>
      <c r="X56" s="91">
        <v>418.45800000000003</v>
      </c>
      <c r="Y56" s="92">
        <v>533.58500000000004</v>
      </c>
      <c r="Z56" s="93">
        <v>828.10799999999995</v>
      </c>
      <c r="AA56" s="100">
        <f t="shared" si="37"/>
        <v>0.12247945963430451</v>
      </c>
      <c r="AB56" s="101">
        <f t="shared" si="57"/>
        <v>5.86062480920123E-2</v>
      </c>
      <c r="AC56" s="102">
        <f t="shared" si="58"/>
        <v>-1.8468156079474857E-3</v>
      </c>
      <c r="AD56" s="91">
        <v>2186.3670000000002</v>
      </c>
      <c r="AE56" s="92">
        <v>1682.37</v>
      </c>
      <c r="AF56" s="92">
        <v>1776.375</v>
      </c>
      <c r="AG56" s="92">
        <f t="shared" si="59"/>
        <v>-409.99200000000019</v>
      </c>
      <c r="AH56" s="93">
        <f t="shared" si="60"/>
        <v>94.005000000000109</v>
      </c>
      <c r="AI56" s="91">
        <v>356.07600000000002</v>
      </c>
      <c r="AJ56" s="92">
        <v>66.531000000000006</v>
      </c>
      <c r="AK56" s="92">
        <v>75.391000000000005</v>
      </c>
      <c r="AL56" s="92">
        <f t="shared" si="61"/>
        <v>-280.685</v>
      </c>
      <c r="AM56" s="93">
        <f t="shared" si="62"/>
        <v>8.86</v>
      </c>
      <c r="AN56" s="100">
        <f t="shared" si="39"/>
        <v>0.25056425002669441</v>
      </c>
      <c r="AO56" s="101">
        <f t="shared" si="63"/>
        <v>-6.5876501974319879E-2</v>
      </c>
      <c r="AP56" s="102">
        <f t="shared" si="64"/>
        <v>-0.13704877698919882</v>
      </c>
      <c r="AQ56" s="100">
        <f t="shared" si="42"/>
        <v>1.0634178804454308E-2</v>
      </c>
      <c r="AR56" s="101">
        <f t="shared" si="65"/>
        <v>-4.0901980133872681E-2</v>
      </c>
      <c r="AS56" s="102">
        <f t="shared" si="66"/>
        <v>-4.6943650357202053E-3</v>
      </c>
      <c r="AT56" s="100">
        <f t="shared" si="44"/>
        <v>1.115053705711073E-2</v>
      </c>
      <c r="AU56" s="101">
        <f t="shared" si="67"/>
        <v>-4.3200718440772543E-2</v>
      </c>
      <c r="AV56" s="102">
        <f t="shared" si="68"/>
        <v>-4.3513069192796638E-3</v>
      </c>
      <c r="AW56" s="91">
        <v>8128</v>
      </c>
      <c r="AX56" s="92">
        <v>3631</v>
      </c>
      <c r="AY56" s="93">
        <v>5408</v>
      </c>
      <c r="AZ56" s="91">
        <v>94</v>
      </c>
      <c r="BA56" s="92">
        <v>58</v>
      </c>
      <c r="BB56" s="93">
        <v>80</v>
      </c>
      <c r="BC56" s="91">
        <v>119</v>
      </c>
      <c r="BD56" s="92">
        <v>56</v>
      </c>
      <c r="BE56" s="93">
        <v>94</v>
      </c>
      <c r="BF56" s="91">
        <f t="shared" si="69"/>
        <v>7.5111111111111102</v>
      </c>
      <c r="BG56" s="92">
        <f t="shared" si="70"/>
        <v>-2.0964539007092204</v>
      </c>
      <c r="BH56" s="93">
        <f t="shared" si="71"/>
        <v>-2.9227969348659011</v>
      </c>
      <c r="BI56" s="91">
        <f t="shared" si="72"/>
        <v>6.3924349881796694</v>
      </c>
      <c r="BJ56" s="92">
        <f t="shared" si="73"/>
        <v>-1.1967340127540371</v>
      </c>
      <c r="BK56" s="93">
        <f t="shared" si="74"/>
        <v>-4.4141126308679492</v>
      </c>
      <c r="BL56" s="91">
        <v>200</v>
      </c>
      <c r="BM56" s="92">
        <v>172</v>
      </c>
      <c r="BN56" s="93">
        <v>179</v>
      </c>
      <c r="BO56" s="91">
        <v>31742</v>
      </c>
      <c r="BP56" s="92">
        <v>14064</v>
      </c>
      <c r="BQ56" s="93">
        <v>20972</v>
      </c>
      <c r="BR56" s="91">
        <f t="shared" si="46"/>
        <v>322.3917127598703</v>
      </c>
      <c r="BS56" s="92">
        <f t="shared" si="75"/>
        <v>115.99687311523545</v>
      </c>
      <c r="BT56" s="93">
        <f t="shared" si="76"/>
        <v>17.228743476593877</v>
      </c>
      <c r="BU56" s="91">
        <f t="shared" si="47"/>
        <v>1250.2217085798816</v>
      </c>
      <c r="BV56" s="92">
        <f t="shared" si="77"/>
        <v>444.19501074523589</v>
      </c>
      <c r="BW56" s="93">
        <f t="shared" si="78"/>
        <v>68.229970766607039</v>
      </c>
      <c r="BX56" s="151">
        <f t="shared" si="48"/>
        <v>3.8779585798816569</v>
      </c>
      <c r="BY56" s="195">
        <f t="shared" si="79"/>
        <v>-2.7307168149838912E-2</v>
      </c>
      <c r="BZ56" s="196">
        <f t="shared" si="80"/>
        <v>4.6454430047635498E-3</v>
      </c>
      <c r="CA56" s="100">
        <f t="shared" si="81"/>
        <v>0.4291648760922504</v>
      </c>
      <c r="CB56" s="101">
        <f t="shared" si="82"/>
        <v>-0.15219043526306097</v>
      </c>
      <c r="CC56" s="192">
        <f t="shared" si="83"/>
        <v>-2.258894634125852E-2</v>
      </c>
      <c r="CD56" s="206"/>
    </row>
    <row r="57" spans="1:82" s="139" customFormat="1" ht="15" customHeight="1" x14ac:dyDescent="0.2">
      <c r="A57" s="138" t="s">
        <v>162</v>
      </c>
      <c r="B57" s="172" t="s">
        <v>165</v>
      </c>
      <c r="C57" s="92">
        <v>2705.5920000000001</v>
      </c>
      <c r="D57" s="92">
        <v>1692.05</v>
      </c>
      <c r="E57" s="92">
        <v>2511.8780000000002</v>
      </c>
      <c r="F57" s="91">
        <v>2687.43</v>
      </c>
      <c r="G57" s="92">
        <v>1918.662</v>
      </c>
      <c r="H57" s="93">
        <v>2820.9209999999998</v>
      </c>
      <c r="I57" s="147">
        <f t="shared" si="33"/>
        <v>0.89044606353740507</v>
      </c>
      <c r="J57" s="193">
        <f t="shared" si="51"/>
        <v>-0.11631206597666599</v>
      </c>
      <c r="K57" s="194">
        <f t="shared" si="52"/>
        <v>8.5554543524627436E-3</v>
      </c>
      <c r="L57" s="91">
        <v>1636.123</v>
      </c>
      <c r="M57" s="92">
        <v>1349.8969999999999</v>
      </c>
      <c r="N57" s="92">
        <v>2017.6780000000001</v>
      </c>
      <c r="O57" s="97">
        <f t="shared" si="34"/>
        <v>0.71525505322552463</v>
      </c>
      <c r="P57" s="98">
        <f t="shared" si="53"/>
        <v>0.10644924246952348</v>
      </c>
      <c r="Q57" s="99">
        <f t="shared" si="54"/>
        <v>1.1693404534926732E-2</v>
      </c>
      <c r="R57" s="91">
        <v>963.90499999999997</v>
      </c>
      <c r="S57" s="92">
        <v>489.90500000000009</v>
      </c>
      <c r="T57" s="93">
        <v>688.91300000000001</v>
      </c>
      <c r="U57" s="100">
        <f t="shared" si="35"/>
        <v>0.24421563028528628</v>
      </c>
      <c r="V57" s="101">
        <f t="shared" si="55"/>
        <v>-0.11445603744187313</v>
      </c>
      <c r="W57" s="102">
        <f t="shared" si="56"/>
        <v>-1.1121161708300936E-2</v>
      </c>
      <c r="X57" s="91">
        <v>87.402000000000001</v>
      </c>
      <c r="Y57" s="92">
        <v>78.86</v>
      </c>
      <c r="Z57" s="93">
        <v>114.303</v>
      </c>
      <c r="AA57" s="100">
        <f t="shared" si="37"/>
        <v>4.0519745147063677E-2</v>
      </c>
      <c r="AB57" s="101">
        <f t="shared" si="57"/>
        <v>7.9972236302241692E-3</v>
      </c>
      <c r="AC57" s="102">
        <f t="shared" si="58"/>
        <v>-5.8181416875120046E-4</v>
      </c>
      <c r="AD57" s="91">
        <v>1423.3630000000001</v>
      </c>
      <c r="AE57" s="92">
        <v>1693.3910000000001</v>
      </c>
      <c r="AF57" s="92">
        <v>1697.7660000000001</v>
      </c>
      <c r="AG57" s="92">
        <f t="shared" si="59"/>
        <v>274.40300000000002</v>
      </c>
      <c r="AH57" s="93">
        <f t="shared" si="60"/>
        <v>4.375</v>
      </c>
      <c r="AI57" s="91">
        <v>434.92399999999998</v>
      </c>
      <c r="AJ57" s="92">
        <v>399.83600000000001</v>
      </c>
      <c r="AK57" s="92">
        <v>471.40499999999997</v>
      </c>
      <c r="AL57" s="92">
        <f t="shared" si="61"/>
        <v>36.480999999999995</v>
      </c>
      <c r="AM57" s="93">
        <f t="shared" si="62"/>
        <v>71.56899999999996</v>
      </c>
      <c r="AN57" s="100">
        <f t="shared" si="39"/>
        <v>0.67589508726140357</v>
      </c>
      <c r="AO57" s="101">
        <f t="shared" si="63"/>
        <v>0.14981317986368803</v>
      </c>
      <c r="AP57" s="102">
        <f t="shared" si="64"/>
        <v>-0.32489744251017538</v>
      </c>
      <c r="AQ57" s="100">
        <f t="shared" si="42"/>
        <v>0.18767034067737365</v>
      </c>
      <c r="AR57" s="101">
        <f t="shared" si="65"/>
        <v>2.6920308891354189E-2</v>
      </c>
      <c r="AS57" s="102">
        <f t="shared" si="66"/>
        <v>-4.8632369053426272E-2</v>
      </c>
      <c r="AT57" s="100">
        <f t="shared" si="44"/>
        <v>0.1671103160988911</v>
      </c>
      <c r="AU57" s="101">
        <f t="shared" si="67"/>
        <v>5.2739147786706742E-3</v>
      </c>
      <c r="AV57" s="102">
        <f t="shared" si="68"/>
        <v>-4.1282824537656665E-2</v>
      </c>
      <c r="AW57" s="91">
        <v>3416</v>
      </c>
      <c r="AX57" s="92">
        <v>1545</v>
      </c>
      <c r="AY57" s="93">
        <v>2350</v>
      </c>
      <c r="AZ57" s="91">
        <v>45</v>
      </c>
      <c r="BA57" s="92">
        <v>43</v>
      </c>
      <c r="BB57" s="93">
        <v>43</v>
      </c>
      <c r="BC57" s="91">
        <v>71</v>
      </c>
      <c r="BD57" s="92">
        <v>66</v>
      </c>
      <c r="BE57" s="93">
        <v>67</v>
      </c>
      <c r="BF57" s="91">
        <f t="shared" si="69"/>
        <v>6.0723514211886309</v>
      </c>
      <c r="BG57" s="92">
        <f t="shared" si="70"/>
        <v>-2.3622164800459364</v>
      </c>
      <c r="BH57" s="93">
        <f t="shared" si="71"/>
        <v>8.3979328165375122E-2</v>
      </c>
      <c r="BI57" s="91">
        <f t="shared" si="72"/>
        <v>3.8971807628524044</v>
      </c>
      <c r="BJ57" s="92">
        <f t="shared" si="73"/>
        <v>-1.4486721322962661</v>
      </c>
      <c r="BK57" s="93">
        <f t="shared" si="74"/>
        <v>-4.3343886627473793E-3</v>
      </c>
      <c r="BL57" s="91">
        <v>75</v>
      </c>
      <c r="BM57" s="92">
        <v>75</v>
      </c>
      <c r="BN57" s="93">
        <v>75</v>
      </c>
      <c r="BO57" s="91">
        <v>12992</v>
      </c>
      <c r="BP57" s="92">
        <v>5782</v>
      </c>
      <c r="BQ57" s="93">
        <v>8825</v>
      </c>
      <c r="BR57" s="91">
        <f t="shared" si="46"/>
        <v>319.65110481586402</v>
      </c>
      <c r="BS57" s="92">
        <f t="shared" si="75"/>
        <v>112.79842624443543</v>
      </c>
      <c r="BT57" s="93">
        <f t="shared" si="76"/>
        <v>-12.182516768362916</v>
      </c>
      <c r="BU57" s="91">
        <f t="shared" si="47"/>
        <v>1200.391914893617</v>
      </c>
      <c r="BV57" s="92">
        <f t="shared" si="77"/>
        <v>413.67353081867554</v>
      </c>
      <c r="BW57" s="93">
        <f t="shared" si="78"/>
        <v>-41.46051229084901</v>
      </c>
      <c r="BX57" s="151">
        <f t="shared" si="48"/>
        <v>3.7553191489361701</v>
      </c>
      <c r="BY57" s="195">
        <f t="shared" si="79"/>
        <v>-4.7959539588419808E-2</v>
      </c>
      <c r="BZ57" s="196">
        <f t="shared" si="80"/>
        <v>1.2924326929697472E-2</v>
      </c>
      <c r="CA57" s="100">
        <f t="shared" si="81"/>
        <v>0.43101343101343104</v>
      </c>
      <c r="CB57" s="101">
        <f t="shared" si="82"/>
        <v>-0.20351648351648344</v>
      </c>
      <c r="CC57" s="192">
        <f t="shared" si="83"/>
        <v>5.083412597224779E-3</v>
      </c>
      <c r="CD57" s="206"/>
    </row>
    <row r="58" spans="1:82" s="139" customFormat="1" ht="15" customHeight="1" x14ac:dyDescent="0.2">
      <c r="A58" s="138" t="s">
        <v>162</v>
      </c>
      <c r="B58" s="172" t="s">
        <v>166</v>
      </c>
      <c r="C58" s="92">
        <v>10944.1831</v>
      </c>
      <c r="D58" s="92">
        <v>6051.7491900000005</v>
      </c>
      <c r="E58" s="92">
        <v>10722.066999999999</v>
      </c>
      <c r="F58" s="91">
        <v>10374.76627</v>
      </c>
      <c r="G58" s="92">
        <v>6775.9295999999995</v>
      </c>
      <c r="H58" s="93">
        <v>10287.223</v>
      </c>
      <c r="I58" s="147">
        <f t="shared" si="33"/>
        <v>1.0422702997689464</v>
      </c>
      <c r="J58" s="193">
        <f t="shared" si="51"/>
        <v>-1.2614486565618366E-2</v>
      </c>
      <c r="K58" s="194">
        <f t="shared" si="52"/>
        <v>0.14914573277226428</v>
      </c>
      <c r="L58" s="91">
        <v>5880.8322399999997</v>
      </c>
      <c r="M58" s="92">
        <v>3980.1251499999998</v>
      </c>
      <c r="N58" s="92">
        <v>6284.7460000000001</v>
      </c>
      <c r="O58" s="97">
        <f t="shared" si="34"/>
        <v>0.61092736105749823</v>
      </c>
      <c r="P58" s="98">
        <f t="shared" si="53"/>
        <v>4.4087387321877891E-2</v>
      </c>
      <c r="Q58" s="99">
        <f t="shared" si="54"/>
        <v>2.353561041121055E-2</v>
      </c>
      <c r="R58" s="91">
        <v>3006.5071499999999</v>
      </c>
      <c r="S58" s="92">
        <v>1543.9076799999998</v>
      </c>
      <c r="T58" s="93">
        <v>2149.3440000000001</v>
      </c>
      <c r="U58" s="100">
        <f t="shared" si="35"/>
        <v>0.20893335353962872</v>
      </c>
      <c r="V58" s="101">
        <f t="shared" si="55"/>
        <v>-8.0856996599989406E-2</v>
      </c>
      <c r="W58" s="102">
        <f t="shared" si="56"/>
        <v>-1.8918435239286574E-2</v>
      </c>
      <c r="X58" s="91">
        <v>1487.42688</v>
      </c>
      <c r="Y58" s="92">
        <v>1251.8967699999998</v>
      </c>
      <c r="Z58" s="93">
        <v>1853.133</v>
      </c>
      <c r="AA58" s="100">
        <f t="shared" si="37"/>
        <v>0.18013928540287305</v>
      </c>
      <c r="AB58" s="101">
        <f t="shared" si="57"/>
        <v>3.6769609278111542E-2</v>
      </c>
      <c r="AC58" s="102">
        <f t="shared" si="58"/>
        <v>-4.6171751719239484E-3</v>
      </c>
      <c r="AD58" s="91">
        <v>5230.20262</v>
      </c>
      <c r="AE58" s="92">
        <v>4825.8291100000006</v>
      </c>
      <c r="AF58" s="92">
        <v>4378.9219999999996</v>
      </c>
      <c r="AG58" s="92">
        <f t="shared" si="59"/>
        <v>-851.28062000000045</v>
      </c>
      <c r="AH58" s="93">
        <f t="shared" si="60"/>
        <v>-446.90711000000101</v>
      </c>
      <c r="AI58" s="91">
        <v>4125.534529999999</v>
      </c>
      <c r="AJ58" s="92">
        <v>3521.4430600000005</v>
      </c>
      <c r="AK58" s="92">
        <v>3093.55</v>
      </c>
      <c r="AL58" s="92">
        <f t="shared" si="61"/>
        <v>-1031.9845299999988</v>
      </c>
      <c r="AM58" s="93">
        <f t="shared" si="62"/>
        <v>-427.89306000000033</v>
      </c>
      <c r="AN58" s="100">
        <f t="shared" si="39"/>
        <v>0.40840278278432696</v>
      </c>
      <c r="AO58" s="101">
        <f t="shared" si="63"/>
        <v>-6.9495162837580615E-2</v>
      </c>
      <c r="AP58" s="102">
        <f t="shared" si="64"/>
        <v>-0.38902436736496737</v>
      </c>
      <c r="AQ58" s="100">
        <f t="shared" si="42"/>
        <v>0.28852179341912343</v>
      </c>
      <c r="AR58" s="101">
        <f t="shared" si="65"/>
        <v>-8.8439601716891691E-2</v>
      </c>
      <c r="AS58" s="102">
        <f t="shared" si="66"/>
        <v>-0.29336667377295467</v>
      </c>
      <c r="AT58" s="100">
        <f t="shared" si="44"/>
        <v>0.30071769611682375</v>
      </c>
      <c r="AU58" s="101">
        <f t="shared" si="67"/>
        <v>-9.6933144647611047E-2</v>
      </c>
      <c r="AV58" s="102">
        <f t="shared" si="68"/>
        <v>-0.21898118918446408</v>
      </c>
      <c r="AW58" s="91">
        <v>11657</v>
      </c>
      <c r="AX58" s="92">
        <v>5204</v>
      </c>
      <c r="AY58" s="93">
        <v>7896</v>
      </c>
      <c r="AZ58" s="91">
        <v>137</v>
      </c>
      <c r="BA58" s="92">
        <v>115</v>
      </c>
      <c r="BB58" s="93">
        <v>134</v>
      </c>
      <c r="BC58" s="91">
        <v>174</v>
      </c>
      <c r="BD58" s="92">
        <v>154</v>
      </c>
      <c r="BE58" s="93">
        <v>167</v>
      </c>
      <c r="BF58" s="91">
        <f t="shared" si="69"/>
        <v>6.5472636815920398</v>
      </c>
      <c r="BG58" s="92">
        <f t="shared" si="70"/>
        <v>-2.9069131229497271</v>
      </c>
      <c r="BH58" s="93">
        <f t="shared" si="71"/>
        <v>-0.9947653039152069</v>
      </c>
      <c r="BI58" s="91">
        <f t="shared" si="72"/>
        <v>5.2534930139720561</v>
      </c>
      <c r="BJ58" s="92">
        <f t="shared" si="73"/>
        <v>-2.1903128608683007</v>
      </c>
      <c r="BK58" s="93">
        <f t="shared" si="74"/>
        <v>-0.37854161806257558</v>
      </c>
      <c r="BL58" s="91">
        <v>367</v>
      </c>
      <c r="BM58" s="92">
        <v>375</v>
      </c>
      <c r="BN58" s="93">
        <v>374</v>
      </c>
      <c r="BO58" s="91">
        <v>53861</v>
      </c>
      <c r="BP58" s="92">
        <v>23929</v>
      </c>
      <c r="BQ58" s="93">
        <v>36516</v>
      </c>
      <c r="BR58" s="91">
        <f t="shared" si="46"/>
        <v>281.71823310329717</v>
      </c>
      <c r="BS58" s="92">
        <f t="shared" si="75"/>
        <v>89.097110769883386</v>
      </c>
      <c r="BT58" s="93">
        <f t="shared" si="76"/>
        <v>-1.4498725425718249</v>
      </c>
      <c r="BU58" s="91">
        <f t="shared" si="47"/>
        <v>1302.8397922998986</v>
      </c>
      <c r="BV58" s="92">
        <f t="shared" si="77"/>
        <v>412.83668086470948</v>
      </c>
      <c r="BW58" s="93">
        <f t="shared" si="78"/>
        <v>0.77799368344972208</v>
      </c>
      <c r="BX58" s="151">
        <f t="shared" si="48"/>
        <v>4.6246200607902734</v>
      </c>
      <c r="BY58" s="195">
        <f t="shared" si="79"/>
        <v>4.1345156242789116E-3</v>
      </c>
      <c r="BZ58" s="196">
        <f t="shared" si="80"/>
        <v>2.6426363634239891E-2</v>
      </c>
      <c r="CA58" s="100">
        <f t="shared" si="81"/>
        <v>0.35764235764235763</v>
      </c>
      <c r="CB58" s="101">
        <f t="shared" si="82"/>
        <v>-0.17994085841497287</v>
      </c>
      <c r="CC58" s="192">
        <f t="shared" si="83"/>
        <v>5.0972379370169407E-3</v>
      </c>
      <c r="CD58" s="206"/>
    </row>
    <row r="59" spans="1:82" s="139" customFormat="1" ht="15" customHeight="1" x14ac:dyDescent="0.2">
      <c r="A59" s="138" t="s">
        <v>167</v>
      </c>
      <c r="B59" s="172" t="s">
        <v>168</v>
      </c>
      <c r="C59" s="92">
        <v>3376.511</v>
      </c>
      <c r="D59" s="92">
        <v>2604.6109000000001</v>
      </c>
      <c r="E59" s="92">
        <v>3995.9789999999998</v>
      </c>
      <c r="F59" s="91">
        <v>3239.1320000000001</v>
      </c>
      <c r="G59" s="92">
        <v>2319.6999999999998</v>
      </c>
      <c r="H59" s="93">
        <v>3680.221</v>
      </c>
      <c r="I59" s="147">
        <f t="shared" si="33"/>
        <v>1.0857986517657499</v>
      </c>
      <c r="J59" s="193">
        <f t="shared" si="51"/>
        <v>4.3386363535446115E-2</v>
      </c>
      <c r="K59" s="194">
        <f t="shared" si="52"/>
        <v>-3.7023652842604893E-2</v>
      </c>
      <c r="L59" s="91">
        <v>2161.7820000000002</v>
      </c>
      <c r="M59" s="92">
        <v>1619.6590000000001</v>
      </c>
      <c r="N59" s="92">
        <v>2467.364</v>
      </c>
      <c r="O59" s="97">
        <f t="shared" si="34"/>
        <v>0.67043908504407757</v>
      </c>
      <c r="P59" s="98">
        <f t="shared" si="53"/>
        <v>3.0436223089991277E-3</v>
      </c>
      <c r="Q59" s="99">
        <f t="shared" si="54"/>
        <v>-2.7780081227423148E-2</v>
      </c>
      <c r="R59" s="91">
        <v>848.51</v>
      </c>
      <c r="S59" s="92">
        <v>387.55699999999973</v>
      </c>
      <c r="T59" s="93">
        <v>747.28300000000002</v>
      </c>
      <c r="U59" s="100">
        <f t="shared" si="35"/>
        <v>0.20305383834286039</v>
      </c>
      <c r="V59" s="101">
        <f t="shared" si="55"/>
        <v>-5.8902142456934092E-2</v>
      </c>
      <c r="W59" s="102">
        <f t="shared" si="56"/>
        <v>3.5981803165897969E-2</v>
      </c>
      <c r="X59" s="91">
        <v>228.84</v>
      </c>
      <c r="Y59" s="92">
        <v>312.48399999999998</v>
      </c>
      <c r="Z59" s="93">
        <v>465.57400000000001</v>
      </c>
      <c r="AA59" s="100">
        <f t="shared" si="37"/>
        <v>0.1265070766130621</v>
      </c>
      <c r="AB59" s="101">
        <f t="shared" si="57"/>
        <v>5.585852014793502E-2</v>
      </c>
      <c r="AC59" s="102">
        <f t="shared" si="58"/>
        <v>-8.2017219384747375E-3</v>
      </c>
      <c r="AD59" s="91">
        <v>1895.31205</v>
      </c>
      <c r="AE59" s="92">
        <v>1734.9470700000002</v>
      </c>
      <c r="AF59" s="92">
        <v>1708.6</v>
      </c>
      <c r="AG59" s="92">
        <f t="shared" si="59"/>
        <v>-186.71205000000009</v>
      </c>
      <c r="AH59" s="93">
        <f t="shared" si="60"/>
        <v>-26.347070000000258</v>
      </c>
      <c r="AI59" s="91">
        <v>412.63799999999998</v>
      </c>
      <c r="AJ59" s="92">
        <v>178.35796999999999</v>
      </c>
      <c r="AK59" s="92">
        <v>231.172</v>
      </c>
      <c r="AL59" s="92">
        <f t="shared" si="61"/>
        <v>-181.46599999999998</v>
      </c>
      <c r="AM59" s="93">
        <f t="shared" si="62"/>
        <v>52.814030000000002</v>
      </c>
      <c r="AN59" s="100">
        <f t="shared" si="39"/>
        <v>0.42757982461869792</v>
      </c>
      <c r="AO59" s="101">
        <f t="shared" si="63"/>
        <v>-0.1337428098995963</v>
      </c>
      <c r="AP59" s="102">
        <f t="shared" si="64"/>
        <v>-0.23852622216164843</v>
      </c>
      <c r="AQ59" s="100">
        <f t="shared" si="42"/>
        <v>5.7851154873436526E-2</v>
      </c>
      <c r="AR59" s="101">
        <f t="shared" si="65"/>
        <v>-6.435724308528476E-2</v>
      </c>
      <c r="AS59" s="102">
        <f t="shared" si="66"/>
        <v>-1.0626624283519313E-2</v>
      </c>
      <c r="AT59" s="100">
        <f t="shared" si="44"/>
        <v>6.2814705964668968E-2</v>
      </c>
      <c r="AU59" s="101">
        <f t="shared" si="67"/>
        <v>-6.4576829792441268E-2</v>
      </c>
      <c r="AV59" s="102">
        <f t="shared" si="68"/>
        <v>-1.407367184280614E-2</v>
      </c>
      <c r="AW59" s="91">
        <v>4768</v>
      </c>
      <c r="AX59" s="92">
        <v>2915</v>
      </c>
      <c r="AY59" s="93">
        <v>4301</v>
      </c>
      <c r="AZ59" s="91">
        <v>41.6</v>
      </c>
      <c r="BA59" s="92">
        <v>38</v>
      </c>
      <c r="BB59" s="93">
        <v>38</v>
      </c>
      <c r="BC59" s="91">
        <v>74.709999999999994</v>
      </c>
      <c r="BD59" s="92">
        <v>77</v>
      </c>
      <c r="BE59" s="93">
        <v>78</v>
      </c>
      <c r="BF59" s="91">
        <f t="shared" si="69"/>
        <v>12.576023391812866</v>
      </c>
      <c r="BG59" s="92">
        <f t="shared" si="70"/>
        <v>-0.15901934322986833</v>
      </c>
      <c r="BH59" s="93">
        <f t="shared" si="71"/>
        <v>-0.20906432748538073</v>
      </c>
      <c r="BI59" s="91">
        <f t="shared" si="72"/>
        <v>6.1267806267806266</v>
      </c>
      <c r="BJ59" s="92">
        <f t="shared" si="73"/>
        <v>-0.96434208474096117</v>
      </c>
      <c r="BK59" s="93">
        <f t="shared" si="74"/>
        <v>-0.18274318274318269</v>
      </c>
      <c r="BL59" s="91">
        <v>115</v>
      </c>
      <c r="BM59" s="92">
        <v>115</v>
      </c>
      <c r="BN59" s="93">
        <v>115</v>
      </c>
      <c r="BO59" s="91">
        <v>21557</v>
      </c>
      <c r="BP59" s="92">
        <v>13188</v>
      </c>
      <c r="BQ59" s="93">
        <v>19493</v>
      </c>
      <c r="BR59" s="91">
        <f t="shared" si="46"/>
        <v>188.79705535320372</v>
      </c>
      <c r="BS59" s="92">
        <f t="shared" si="75"/>
        <v>38.538113942061159</v>
      </c>
      <c r="BT59" s="93">
        <f t="shared" si="76"/>
        <v>12.902302547622895</v>
      </c>
      <c r="BU59" s="91">
        <f t="shared" si="47"/>
        <v>855.66635666124159</v>
      </c>
      <c r="BV59" s="92">
        <f t="shared" si="77"/>
        <v>176.31820229882544</v>
      </c>
      <c r="BW59" s="93">
        <f t="shared" si="78"/>
        <v>59.88591069211634</v>
      </c>
      <c r="BX59" s="151">
        <f t="shared" si="48"/>
        <v>4.5322018135317368</v>
      </c>
      <c r="BY59" s="195">
        <f t="shared" si="79"/>
        <v>1.1018927625696229E-2</v>
      </c>
      <c r="BZ59" s="196">
        <f t="shared" si="80"/>
        <v>8.0165648181864668E-3</v>
      </c>
      <c r="CA59" s="100">
        <f t="shared" si="81"/>
        <v>0.62089504698200348</v>
      </c>
      <c r="CB59" s="101">
        <f t="shared" si="82"/>
        <v>-6.5742952699474499E-2</v>
      </c>
      <c r="CC59" s="192">
        <f t="shared" si="83"/>
        <v>-1.2686504783550268E-2</v>
      </c>
      <c r="CD59" s="206"/>
    </row>
    <row r="60" spans="1:82" s="139" customFormat="1" ht="15" customHeight="1" x14ac:dyDescent="0.2">
      <c r="A60" s="138" t="s">
        <v>167</v>
      </c>
      <c r="B60" s="172" t="s">
        <v>169</v>
      </c>
      <c r="C60" s="92">
        <v>1695.914</v>
      </c>
      <c r="D60" s="92">
        <v>1439.575</v>
      </c>
      <c r="E60" s="92">
        <v>1915.7080000000001</v>
      </c>
      <c r="F60" s="91">
        <v>1675.7850000000001</v>
      </c>
      <c r="G60" s="92">
        <v>1151.579</v>
      </c>
      <c r="H60" s="93">
        <v>1745.373</v>
      </c>
      <c r="I60" s="147">
        <f t="shared" si="33"/>
        <v>1.0975923198078577</v>
      </c>
      <c r="J60" s="193">
        <f t="shared" si="51"/>
        <v>8.5580635731439703E-2</v>
      </c>
      <c r="K60" s="194">
        <f t="shared" si="52"/>
        <v>-0.15249560294863596</v>
      </c>
      <c r="L60" s="91">
        <v>1052.9079999999999</v>
      </c>
      <c r="M60" s="92">
        <v>831.14</v>
      </c>
      <c r="N60" s="92">
        <v>1276.5070000000001</v>
      </c>
      <c r="O60" s="97">
        <f t="shared" si="34"/>
        <v>0.73136630393617874</v>
      </c>
      <c r="P60" s="98">
        <f t="shared" si="53"/>
        <v>0.10305897334186032</v>
      </c>
      <c r="Q60" s="99">
        <f t="shared" si="54"/>
        <v>9.6268488054408463E-3</v>
      </c>
      <c r="R60" s="91">
        <v>501.97199999999998</v>
      </c>
      <c r="S60" s="92">
        <v>234.27899999999997</v>
      </c>
      <c r="T60" s="196">
        <v>349.32900000000001</v>
      </c>
      <c r="U60" s="100">
        <f t="shared" si="35"/>
        <v>0.20014575680957594</v>
      </c>
      <c r="V60" s="101">
        <f t="shared" si="55"/>
        <v>-9.939863581835659E-2</v>
      </c>
      <c r="W60" s="102">
        <f t="shared" si="56"/>
        <v>-3.2957786821271595E-3</v>
      </c>
      <c r="X60" s="91">
        <v>120.905</v>
      </c>
      <c r="Y60" s="92">
        <v>86.16</v>
      </c>
      <c r="Z60" s="93">
        <v>119.53700000000001</v>
      </c>
      <c r="AA60" s="100">
        <f t="shared" si="37"/>
        <v>6.8487939254245372E-2</v>
      </c>
      <c r="AB60" s="101">
        <f t="shared" si="57"/>
        <v>-3.6603375235035596E-3</v>
      </c>
      <c r="AC60" s="102">
        <f t="shared" si="58"/>
        <v>-6.3310701233136174E-3</v>
      </c>
      <c r="AD60" s="91">
        <v>226.35300000000001</v>
      </c>
      <c r="AE60" s="92">
        <v>255.209</v>
      </c>
      <c r="AF60" s="92">
        <v>205.10900000000001</v>
      </c>
      <c r="AG60" s="92">
        <f t="shared" si="59"/>
        <v>-21.244</v>
      </c>
      <c r="AH60" s="93">
        <f t="shared" si="60"/>
        <v>-50.099999999999994</v>
      </c>
      <c r="AI60" s="91">
        <v>12.843999999999999</v>
      </c>
      <c r="AJ60" s="92">
        <v>0</v>
      </c>
      <c r="AK60" s="92">
        <v>0</v>
      </c>
      <c r="AL60" s="92">
        <f t="shared" si="61"/>
        <v>-12.843999999999999</v>
      </c>
      <c r="AM60" s="93">
        <f t="shared" si="62"/>
        <v>0</v>
      </c>
      <c r="AN60" s="100">
        <f t="shared" si="39"/>
        <v>0.10706694339638401</v>
      </c>
      <c r="AO60" s="101">
        <f t="shared" si="63"/>
        <v>-2.6402678294338511E-2</v>
      </c>
      <c r="AP60" s="102">
        <f t="shared" si="64"/>
        <v>-7.0213851282601103E-2</v>
      </c>
      <c r="AQ60" s="100">
        <f t="shared" si="42"/>
        <v>0</v>
      </c>
      <c r="AR60" s="101">
        <f t="shared" si="65"/>
        <v>-7.5734972410157588E-3</v>
      </c>
      <c r="AS60" s="102">
        <f t="shared" si="66"/>
        <v>0</v>
      </c>
      <c r="AT60" s="100">
        <f t="shared" si="44"/>
        <v>0</v>
      </c>
      <c r="AU60" s="101">
        <f t="shared" si="67"/>
        <v>-7.6644676972284619E-3</v>
      </c>
      <c r="AV60" s="102">
        <f t="shared" si="68"/>
        <v>0</v>
      </c>
      <c r="AW60" s="91">
        <v>2316</v>
      </c>
      <c r="AX60" s="92">
        <v>1413</v>
      </c>
      <c r="AY60" s="93">
        <v>1916</v>
      </c>
      <c r="AZ60" s="91">
        <v>16</v>
      </c>
      <c r="BA60" s="92">
        <v>19</v>
      </c>
      <c r="BB60" s="93">
        <v>18</v>
      </c>
      <c r="BC60" s="91">
        <v>27</v>
      </c>
      <c r="BD60" s="92">
        <v>28</v>
      </c>
      <c r="BE60" s="93">
        <v>27.5</v>
      </c>
      <c r="BF60" s="91">
        <f t="shared" si="69"/>
        <v>11.82716049382716</v>
      </c>
      <c r="BG60" s="92">
        <f t="shared" si="70"/>
        <v>-4.2561728395061724</v>
      </c>
      <c r="BH60" s="93">
        <f t="shared" si="71"/>
        <v>-0.56757634827810222</v>
      </c>
      <c r="BI60" s="91">
        <f t="shared" si="72"/>
        <v>7.7414141414141415</v>
      </c>
      <c r="BJ60" s="92">
        <f t="shared" si="73"/>
        <v>-1.7894500561167224</v>
      </c>
      <c r="BK60" s="93">
        <f t="shared" si="74"/>
        <v>-0.66930014430014495</v>
      </c>
      <c r="BL60" s="91">
        <v>75</v>
      </c>
      <c r="BM60" s="92">
        <v>75</v>
      </c>
      <c r="BN60" s="93">
        <v>75</v>
      </c>
      <c r="BO60" s="91">
        <v>12465</v>
      </c>
      <c r="BP60" s="92">
        <v>7401</v>
      </c>
      <c r="BQ60" s="93">
        <v>8595</v>
      </c>
      <c r="BR60" s="91">
        <f t="shared" si="46"/>
        <v>203.06841186736474</v>
      </c>
      <c r="BS60" s="92">
        <f t="shared" si="75"/>
        <v>68.62918202380277</v>
      </c>
      <c r="BT60" s="93">
        <f t="shared" si="76"/>
        <v>47.47065480750797</v>
      </c>
      <c r="BU60" s="91">
        <f t="shared" si="47"/>
        <v>910.94624217118997</v>
      </c>
      <c r="BV60" s="92">
        <f t="shared" si="77"/>
        <v>187.37758932144902</v>
      </c>
      <c r="BW60" s="93">
        <f t="shared" si="78"/>
        <v>95.957565596526138</v>
      </c>
      <c r="BX60" s="151">
        <f t="shared" si="48"/>
        <v>4.4859081419624216</v>
      </c>
      <c r="BY60" s="195">
        <f t="shared" si="79"/>
        <v>-0.8962162103691842</v>
      </c>
      <c r="BZ60" s="196">
        <f t="shared" si="80"/>
        <v>-0.75188379009702633</v>
      </c>
      <c r="CA60" s="100">
        <f t="shared" si="81"/>
        <v>0.41978021978021973</v>
      </c>
      <c r="CB60" s="101">
        <f t="shared" si="82"/>
        <v>-0.18901098901098901</v>
      </c>
      <c r="CC60" s="192">
        <f t="shared" si="83"/>
        <v>-0.12541315038552614</v>
      </c>
      <c r="CD60" s="206"/>
    </row>
    <row r="61" spans="1:82" s="139" customFormat="1" ht="15" customHeight="1" x14ac:dyDescent="0.2">
      <c r="A61" s="138" t="s">
        <v>167</v>
      </c>
      <c r="B61" s="172" t="s">
        <v>170</v>
      </c>
      <c r="C61" s="92">
        <v>2319.511</v>
      </c>
      <c r="D61" s="92">
        <v>1513.5250000000001</v>
      </c>
      <c r="E61" s="92">
        <v>2315.0549999999998</v>
      </c>
      <c r="F61" s="91">
        <v>2106.1950000000002</v>
      </c>
      <c r="G61" s="92">
        <v>1438.933</v>
      </c>
      <c r="H61" s="93">
        <v>2176.2840000000001</v>
      </c>
      <c r="I61" s="147">
        <f t="shared" si="33"/>
        <v>1.063765115214742</v>
      </c>
      <c r="J61" s="193">
        <f t="shared" si="51"/>
        <v>-3.7515155605386097E-2</v>
      </c>
      <c r="K61" s="194">
        <f t="shared" si="52"/>
        <v>1.1926704392278387E-2</v>
      </c>
      <c r="L61" s="91">
        <v>1436.5719999999999</v>
      </c>
      <c r="M61" s="92">
        <v>1083.7360000000001</v>
      </c>
      <c r="N61" s="92">
        <v>1710.5619999999999</v>
      </c>
      <c r="O61" s="97">
        <f t="shared" si="34"/>
        <v>0.7860012755688135</v>
      </c>
      <c r="P61" s="98">
        <f t="shared" si="53"/>
        <v>0.10393147671353187</v>
      </c>
      <c r="Q61" s="99">
        <f t="shared" si="54"/>
        <v>3.2848766035707966E-2</v>
      </c>
      <c r="R61" s="91">
        <v>422.05500000000001</v>
      </c>
      <c r="S61" s="92">
        <v>248.95099999999991</v>
      </c>
      <c r="T61" s="93">
        <v>322.94799999999998</v>
      </c>
      <c r="U61" s="100">
        <f t="shared" si="35"/>
        <v>0.14839423531120016</v>
      </c>
      <c r="V61" s="101">
        <f t="shared" si="55"/>
        <v>-5.1993193203253601E-2</v>
      </c>
      <c r="W61" s="102">
        <f t="shared" si="56"/>
        <v>-2.4616599800650008E-2</v>
      </c>
      <c r="X61" s="91">
        <v>247.56800000000001</v>
      </c>
      <c r="Y61" s="92">
        <v>106.246</v>
      </c>
      <c r="Z61" s="93">
        <v>142.774</v>
      </c>
      <c r="AA61" s="100">
        <f t="shared" si="37"/>
        <v>6.5604489119986176E-2</v>
      </c>
      <c r="AB61" s="101">
        <f t="shared" si="57"/>
        <v>-5.1938283510278349E-2</v>
      </c>
      <c r="AC61" s="102">
        <f t="shared" si="58"/>
        <v>-8.2321662350581526E-3</v>
      </c>
      <c r="AD61" s="91">
        <v>355.75099999999998</v>
      </c>
      <c r="AE61" s="92">
        <v>329.10007000000002</v>
      </c>
      <c r="AF61" s="92">
        <v>328.19200000000001</v>
      </c>
      <c r="AG61" s="92">
        <f t="shared" si="59"/>
        <v>-27.558999999999969</v>
      </c>
      <c r="AH61" s="93">
        <f t="shared" si="60"/>
        <v>-0.90807000000000926</v>
      </c>
      <c r="AI61" s="91">
        <v>134.16200000000001</v>
      </c>
      <c r="AJ61" s="92">
        <v>128.96</v>
      </c>
      <c r="AK61" s="92">
        <v>128.96</v>
      </c>
      <c r="AL61" s="92">
        <f t="shared" si="61"/>
        <v>-5.2019999999999982</v>
      </c>
      <c r="AM61" s="93">
        <f t="shared" si="62"/>
        <v>0</v>
      </c>
      <c r="AN61" s="100">
        <f t="shared" si="39"/>
        <v>0.14176423454302384</v>
      </c>
      <c r="AO61" s="101">
        <f t="shared" si="63"/>
        <v>-1.1609041117233848E-2</v>
      </c>
      <c r="AP61" s="102">
        <f t="shared" si="64"/>
        <v>-7.5675232925303398E-2</v>
      </c>
      <c r="AQ61" s="100">
        <f t="shared" si="42"/>
        <v>5.5704940055419858E-2</v>
      </c>
      <c r="AR61" s="101">
        <f t="shared" si="65"/>
        <v>-2.1356996311347673E-3</v>
      </c>
      <c r="AS61" s="102">
        <f t="shared" si="66"/>
        <v>-2.9500127584691796E-2</v>
      </c>
      <c r="AT61" s="100">
        <f t="shared" si="44"/>
        <v>5.9256971976084004E-2</v>
      </c>
      <c r="AU61" s="101">
        <f t="shared" si="67"/>
        <v>-4.441783362334327E-3</v>
      </c>
      <c r="AV61" s="102">
        <f t="shared" si="68"/>
        <v>-3.0364990964511569E-2</v>
      </c>
      <c r="AW61" s="91">
        <v>2787</v>
      </c>
      <c r="AX61" s="92">
        <v>1567</v>
      </c>
      <c r="AY61" s="93">
        <v>2240</v>
      </c>
      <c r="AZ61" s="91">
        <v>38</v>
      </c>
      <c r="BA61" s="92">
        <v>24</v>
      </c>
      <c r="BB61" s="93">
        <v>31</v>
      </c>
      <c r="BC61" s="91">
        <v>50.25</v>
      </c>
      <c r="BD61" s="92">
        <v>39</v>
      </c>
      <c r="BE61" s="93">
        <v>51</v>
      </c>
      <c r="BF61" s="91">
        <f t="shared" si="69"/>
        <v>8.0286738351254492</v>
      </c>
      <c r="BG61" s="92">
        <f t="shared" si="70"/>
        <v>-0.12044897189209358</v>
      </c>
      <c r="BH61" s="93">
        <f t="shared" si="71"/>
        <v>-2.8532706093189955</v>
      </c>
      <c r="BI61" s="91">
        <f t="shared" si="72"/>
        <v>4.8801742919389977</v>
      </c>
      <c r="BJ61" s="92">
        <f t="shared" si="73"/>
        <v>-1.2823464377459111</v>
      </c>
      <c r="BK61" s="93">
        <f t="shared" si="74"/>
        <v>-1.8164069046421991</v>
      </c>
      <c r="BL61" s="91">
        <v>82</v>
      </c>
      <c r="BM61" s="92">
        <v>82</v>
      </c>
      <c r="BN61" s="93">
        <v>82</v>
      </c>
      <c r="BO61" s="91">
        <v>12291</v>
      </c>
      <c r="BP61" s="92">
        <v>6723</v>
      </c>
      <c r="BQ61" s="93">
        <v>9580</v>
      </c>
      <c r="BR61" s="91">
        <f t="shared" si="46"/>
        <v>227.16951983298537</v>
      </c>
      <c r="BS61" s="92">
        <f t="shared" si="75"/>
        <v>55.808768063397878</v>
      </c>
      <c r="BT61" s="93">
        <f t="shared" si="76"/>
        <v>13.138135034532297</v>
      </c>
      <c r="BU61" s="91">
        <f t="shared" si="47"/>
        <v>971.55535714285713</v>
      </c>
      <c r="BV61" s="92">
        <f t="shared" si="77"/>
        <v>215.83415154544059</v>
      </c>
      <c r="BW61" s="93">
        <f t="shared" si="78"/>
        <v>53.282861929072851</v>
      </c>
      <c r="BX61" s="151">
        <f t="shared" si="48"/>
        <v>4.2767857142857144</v>
      </c>
      <c r="BY61" s="195">
        <f t="shared" si="79"/>
        <v>-0.13333269260341396</v>
      </c>
      <c r="BZ61" s="196">
        <f t="shared" si="80"/>
        <v>-1.3578038107393553E-2</v>
      </c>
      <c r="CA61" s="100">
        <f t="shared" si="81"/>
        <v>0.42794603770213524</v>
      </c>
      <c r="CB61" s="101">
        <f t="shared" si="82"/>
        <v>-0.12110247476101133</v>
      </c>
      <c r="CC61" s="192">
        <f t="shared" si="83"/>
        <v>-2.502525996664251E-2</v>
      </c>
      <c r="CD61" s="206"/>
    </row>
    <row r="62" spans="1:82" s="139" customFormat="1" ht="15" customHeight="1" x14ac:dyDescent="0.2">
      <c r="A62" s="138" t="s">
        <v>167</v>
      </c>
      <c r="B62" s="172" t="s">
        <v>171</v>
      </c>
      <c r="C62" s="92">
        <v>2051.05816</v>
      </c>
      <c r="D62" s="92">
        <v>1408.643</v>
      </c>
      <c r="E62" s="92">
        <v>2235.62</v>
      </c>
      <c r="F62" s="91">
        <v>1802.2698499999999</v>
      </c>
      <c r="G62" s="92">
        <v>1296.135</v>
      </c>
      <c r="H62" s="93">
        <v>1963.2909999999999</v>
      </c>
      <c r="I62" s="147">
        <f t="shared" si="33"/>
        <v>1.1387104611593493</v>
      </c>
      <c r="J62" s="193">
        <f t="shared" si="51"/>
        <v>6.6880774102218155E-4</v>
      </c>
      <c r="K62" s="194">
        <f t="shared" si="52"/>
        <v>5.1907774710792554E-2</v>
      </c>
      <c r="L62" s="91">
        <v>1328.0229999999999</v>
      </c>
      <c r="M62" s="92">
        <v>983.15899999999999</v>
      </c>
      <c r="N62" s="92">
        <v>1471.8720000000001</v>
      </c>
      <c r="O62" s="97">
        <f t="shared" si="34"/>
        <v>0.74969630075215554</v>
      </c>
      <c r="P62" s="98">
        <f t="shared" si="53"/>
        <v>1.2834947831004473E-2</v>
      </c>
      <c r="Q62" s="99">
        <f t="shared" si="54"/>
        <v>-8.8350250742437186E-3</v>
      </c>
      <c r="R62" s="91">
        <v>409.58179999999999</v>
      </c>
      <c r="S62" s="92">
        <v>258.48399999999998</v>
      </c>
      <c r="T62" s="93">
        <v>402.29399999999998</v>
      </c>
      <c r="U62" s="100">
        <f t="shared" si="35"/>
        <v>0.20490798358470547</v>
      </c>
      <c r="V62" s="101">
        <f t="shared" si="55"/>
        <v>-2.2350881118601867E-2</v>
      </c>
      <c r="W62" s="102">
        <f t="shared" si="56"/>
        <v>5.4812263410541628E-3</v>
      </c>
      <c r="X62" s="91">
        <v>64.665050000000008</v>
      </c>
      <c r="Y62" s="92">
        <v>54.491999999999997</v>
      </c>
      <c r="Z62" s="93">
        <v>89.125</v>
      </c>
      <c r="AA62" s="100">
        <f t="shared" si="37"/>
        <v>4.5395715663139088E-2</v>
      </c>
      <c r="AB62" s="101">
        <f t="shared" si="57"/>
        <v>9.5159332875974847E-3</v>
      </c>
      <c r="AC62" s="102">
        <f t="shared" si="58"/>
        <v>3.3537987331896668E-3</v>
      </c>
      <c r="AD62" s="91">
        <v>182.33752000000001</v>
      </c>
      <c r="AE62" s="92">
        <v>174.17099999999999</v>
      </c>
      <c r="AF62" s="92">
        <v>176.38300000000001</v>
      </c>
      <c r="AG62" s="92">
        <f t="shared" si="59"/>
        <v>-5.9545200000000023</v>
      </c>
      <c r="AH62" s="93">
        <f t="shared" si="60"/>
        <v>2.2120000000000175</v>
      </c>
      <c r="AI62" s="91">
        <v>0</v>
      </c>
      <c r="AJ62" s="92">
        <v>0</v>
      </c>
      <c r="AK62" s="92">
        <v>0</v>
      </c>
      <c r="AL62" s="92">
        <f t="shared" si="61"/>
        <v>0</v>
      </c>
      <c r="AM62" s="93">
        <f t="shared" si="62"/>
        <v>0</v>
      </c>
      <c r="AN62" s="100">
        <f t="shared" si="39"/>
        <v>7.8896681904795998E-2</v>
      </c>
      <c r="AO62" s="101">
        <f t="shared" si="63"/>
        <v>-1.0002562180998237E-2</v>
      </c>
      <c r="AP62" s="102">
        <f t="shared" si="64"/>
        <v>-4.4747846907685226E-2</v>
      </c>
      <c r="AQ62" s="100">
        <f t="shared" si="42"/>
        <v>0</v>
      </c>
      <c r="AR62" s="101">
        <f t="shared" si="65"/>
        <v>0</v>
      </c>
      <c r="AS62" s="102">
        <f t="shared" si="66"/>
        <v>0</v>
      </c>
      <c r="AT62" s="100">
        <f t="shared" si="44"/>
        <v>0</v>
      </c>
      <c r="AU62" s="101">
        <f t="shared" si="67"/>
        <v>0</v>
      </c>
      <c r="AV62" s="102">
        <f t="shared" si="68"/>
        <v>0</v>
      </c>
      <c r="AW62" s="91">
        <v>2992</v>
      </c>
      <c r="AX62" s="92">
        <v>1623</v>
      </c>
      <c r="AY62" s="93">
        <v>2498</v>
      </c>
      <c r="AZ62" s="91">
        <v>23</v>
      </c>
      <c r="BA62" s="92">
        <v>24</v>
      </c>
      <c r="BB62" s="93">
        <v>26</v>
      </c>
      <c r="BC62" s="91">
        <v>36</v>
      </c>
      <c r="BD62" s="92">
        <v>41</v>
      </c>
      <c r="BE62" s="93">
        <v>35</v>
      </c>
      <c r="BF62" s="91">
        <f t="shared" si="69"/>
        <v>10.675213675213676</v>
      </c>
      <c r="BG62" s="92">
        <f t="shared" si="70"/>
        <v>-3.7788926049795606</v>
      </c>
      <c r="BH62" s="93">
        <f t="shared" si="71"/>
        <v>-0.59561965811965756</v>
      </c>
      <c r="BI62" s="91">
        <f t="shared" si="72"/>
        <v>7.9301587301587295</v>
      </c>
      <c r="BJ62" s="92">
        <f t="shared" si="73"/>
        <v>-1.3044091710758385</v>
      </c>
      <c r="BK62" s="93">
        <f t="shared" si="74"/>
        <v>1.3325977545489733</v>
      </c>
      <c r="BL62" s="91">
        <v>74</v>
      </c>
      <c r="BM62" s="92">
        <v>84</v>
      </c>
      <c r="BN62" s="93">
        <v>84</v>
      </c>
      <c r="BO62" s="91">
        <v>12626</v>
      </c>
      <c r="BP62" s="92">
        <v>6636</v>
      </c>
      <c r="BQ62" s="93">
        <v>10117</v>
      </c>
      <c r="BR62" s="91">
        <f t="shared" si="46"/>
        <v>194.05861421369971</v>
      </c>
      <c r="BS62" s="92">
        <f t="shared" si="75"/>
        <v>51.3158730446834</v>
      </c>
      <c r="BT62" s="93">
        <f t="shared" si="76"/>
        <v>-1.2601018803328259</v>
      </c>
      <c r="BU62" s="91">
        <f t="shared" si="47"/>
        <v>785.94515612489988</v>
      </c>
      <c r="BV62" s="92">
        <f t="shared" si="77"/>
        <v>183.58223834415128</v>
      </c>
      <c r="BW62" s="93">
        <f t="shared" si="78"/>
        <v>-12.659280104305253</v>
      </c>
      <c r="BX62" s="151">
        <f t="shared" si="48"/>
        <v>4.0500400320256205</v>
      </c>
      <c r="BY62" s="195">
        <f t="shared" si="79"/>
        <v>-0.16987975407063605</v>
      </c>
      <c r="BZ62" s="196">
        <f t="shared" si="80"/>
        <v>-3.8684552077891787E-2</v>
      </c>
      <c r="CA62" s="100">
        <f t="shared" si="81"/>
        <v>0.44117390545961976</v>
      </c>
      <c r="CB62" s="101">
        <f t="shared" si="82"/>
        <v>-0.18381371952800518</v>
      </c>
      <c r="CC62" s="192">
        <f t="shared" si="83"/>
        <v>4.709817061829713E-3</v>
      </c>
      <c r="CD62" s="206"/>
    </row>
    <row r="63" spans="1:82" s="139" customFormat="1" ht="15" customHeight="1" x14ac:dyDescent="0.2">
      <c r="A63" s="138" t="s">
        <v>167</v>
      </c>
      <c r="B63" s="172" t="s">
        <v>172</v>
      </c>
      <c r="C63" s="92">
        <v>5033.3884500000004</v>
      </c>
      <c r="D63" s="92">
        <v>3637.1507499999998</v>
      </c>
      <c r="E63" s="92">
        <v>5303.0529999999999</v>
      </c>
      <c r="F63" s="91">
        <v>4190.4206800000002</v>
      </c>
      <c r="G63" s="92">
        <v>3101.6263100000001</v>
      </c>
      <c r="H63" s="93">
        <v>4588.1319999999996</v>
      </c>
      <c r="I63" s="147">
        <f t="shared" si="33"/>
        <v>1.1558196233238278</v>
      </c>
      <c r="J63" s="193">
        <f t="shared" si="51"/>
        <v>-4.5345804773477161E-2</v>
      </c>
      <c r="K63" s="194">
        <f t="shared" si="52"/>
        <v>-1.683961620912533E-2</v>
      </c>
      <c r="L63" s="91">
        <v>2628.5920700000001</v>
      </c>
      <c r="M63" s="92">
        <v>1932.9628300000002</v>
      </c>
      <c r="N63" s="92">
        <v>2841.5189999999998</v>
      </c>
      <c r="O63" s="97">
        <f t="shared" si="34"/>
        <v>0.61931936570264323</v>
      </c>
      <c r="P63" s="98">
        <f t="shared" si="53"/>
        <v>-7.9665969086333277E-3</v>
      </c>
      <c r="Q63" s="99">
        <f t="shared" si="54"/>
        <v>-3.8900853417671577E-3</v>
      </c>
      <c r="R63" s="91">
        <v>1164.9734900000001</v>
      </c>
      <c r="S63" s="92">
        <v>758.51979999999992</v>
      </c>
      <c r="T63" s="93">
        <v>1175.7349999999999</v>
      </c>
      <c r="U63" s="100">
        <f t="shared" si="35"/>
        <v>0.25625570493612654</v>
      </c>
      <c r="V63" s="101">
        <f t="shared" si="55"/>
        <v>-2.1753015181205482E-2</v>
      </c>
      <c r="W63" s="102">
        <f t="shared" si="56"/>
        <v>1.1700196248814715E-2</v>
      </c>
      <c r="X63" s="91">
        <v>396.85512</v>
      </c>
      <c r="Y63" s="92">
        <v>410.14368000000002</v>
      </c>
      <c r="Z63" s="93">
        <v>570.87900000000002</v>
      </c>
      <c r="AA63" s="100">
        <f t="shared" si="37"/>
        <v>0.12442514731485495</v>
      </c>
      <c r="AB63" s="101">
        <f t="shared" si="57"/>
        <v>2.9719830043463485E-2</v>
      </c>
      <c r="AC63" s="102">
        <f t="shared" si="58"/>
        <v>-7.809892953422895E-3</v>
      </c>
      <c r="AD63" s="91">
        <v>429.46761000000004</v>
      </c>
      <c r="AE63" s="92">
        <v>400.22750000000002</v>
      </c>
      <c r="AF63" s="92">
        <v>420.072</v>
      </c>
      <c r="AG63" s="92">
        <f t="shared" si="59"/>
        <v>-9.3956100000000333</v>
      </c>
      <c r="AH63" s="93">
        <f t="shared" si="60"/>
        <v>19.844499999999982</v>
      </c>
      <c r="AI63" s="91">
        <v>0</v>
      </c>
      <c r="AJ63" s="92">
        <v>0</v>
      </c>
      <c r="AK63" s="92">
        <v>0</v>
      </c>
      <c r="AL63" s="92">
        <f t="shared" si="61"/>
        <v>0</v>
      </c>
      <c r="AM63" s="93">
        <f t="shared" si="62"/>
        <v>0</v>
      </c>
      <c r="AN63" s="100">
        <f t="shared" si="39"/>
        <v>7.9213238110198037E-2</v>
      </c>
      <c r="AO63" s="101">
        <f t="shared" si="63"/>
        <v>-6.1105182948932441E-3</v>
      </c>
      <c r="AP63" s="102">
        <f t="shared" si="64"/>
        <v>-3.0825505815937015E-2</v>
      </c>
      <c r="AQ63" s="100">
        <f t="shared" si="42"/>
        <v>0</v>
      </c>
      <c r="AR63" s="101">
        <f t="shared" si="65"/>
        <v>0</v>
      </c>
      <c r="AS63" s="102">
        <f t="shared" si="66"/>
        <v>0</v>
      </c>
      <c r="AT63" s="100">
        <f t="shared" si="44"/>
        <v>0</v>
      </c>
      <c r="AU63" s="101">
        <f t="shared" si="67"/>
        <v>0</v>
      </c>
      <c r="AV63" s="102">
        <f t="shared" si="68"/>
        <v>0</v>
      </c>
      <c r="AW63" s="91">
        <v>6967</v>
      </c>
      <c r="AX63" s="92">
        <v>4086</v>
      </c>
      <c r="AY63" s="93">
        <v>5679</v>
      </c>
      <c r="AZ63" s="91">
        <v>52</v>
      </c>
      <c r="BA63" s="92">
        <v>51</v>
      </c>
      <c r="BB63" s="93">
        <v>51</v>
      </c>
      <c r="BC63" s="91">
        <v>60</v>
      </c>
      <c r="BD63" s="92">
        <v>56</v>
      </c>
      <c r="BE63" s="93">
        <v>54</v>
      </c>
      <c r="BF63" s="91">
        <f t="shared" si="69"/>
        <v>12.372549019607844</v>
      </c>
      <c r="BG63" s="92">
        <f t="shared" si="70"/>
        <v>-2.5142031171442927</v>
      </c>
      <c r="BH63" s="93">
        <f t="shared" si="71"/>
        <v>-0.98039215686274517</v>
      </c>
      <c r="BI63" s="91">
        <f t="shared" si="72"/>
        <v>11.685185185185185</v>
      </c>
      <c r="BJ63" s="92">
        <f t="shared" si="73"/>
        <v>-1.2166666666666668</v>
      </c>
      <c r="BK63" s="93">
        <f t="shared" si="74"/>
        <v>-0.47552910052909958</v>
      </c>
      <c r="BL63" s="91">
        <v>228</v>
      </c>
      <c r="BM63" s="92">
        <v>228</v>
      </c>
      <c r="BN63" s="93">
        <v>228</v>
      </c>
      <c r="BO63" s="91">
        <v>34421</v>
      </c>
      <c r="BP63" s="92">
        <v>19929</v>
      </c>
      <c r="BQ63" s="93">
        <v>27983</v>
      </c>
      <c r="BR63" s="91">
        <f t="shared" si="46"/>
        <v>163.96140513883429</v>
      </c>
      <c r="BS63" s="92">
        <f t="shared" si="75"/>
        <v>42.22116865529226</v>
      </c>
      <c r="BT63" s="93">
        <f t="shared" si="76"/>
        <v>8.3275895936488951</v>
      </c>
      <c r="BU63" s="91">
        <f t="shared" si="47"/>
        <v>807.91195633033988</v>
      </c>
      <c r="BV63" s="92">
        <f t="shared" si="77"/>
        <v>206.44494326876384</v>
      </c>
      <c r="BW63" s="93">
        <f t="shared" si="78"/>
        <v>48.825732639688908</v>
      </c>
      <c r="BX63" s="151">
        <f t="shared" si="48"/>
        <v>4.9274520162000348</v>
      </c>
      <c r="BY63" s="195">
        <f t="shared" si="79"/>
        <v>-1.3124989684850874E-2</v>
      </c>
      <c r="BZ63" s="196">
        <f t="shared" si="80"/>
        <v>5.0065819430578529E-2</v>
      </c>
      <c r="CA63" s="77">
        <f t="shared" si="81"/>
        <v>0.44956943641154168</v>
      </c>
      <c r="CB63" s="78">
        <f t="shared" si="82"/>
        <v>-0.10343165606323501</v>
      </c>
      <c r="CC63" s="192">
        <f t="shared" si="83"/>
        <v>-3.3347109095873295E-2</v>
      </c>
      <c r="CD63" s="206"/>
    </row>
    <row r="64" spans="1:82" s="139" customFormat="1" ht="15" customHeight="1" x14ac:dyDescent="0.2">
      <c r="A64" s="138" t="s">
        <v>167</v>
      </c>
      <c r="B64" s="172" t="s">
        <v>173</v>
      </c>
      <c r="C64" s="92">
        <v>1868.903</v>
      </c>
      <c r="D64" s="92">
        <v>1307.759</v>
      </c>
      <c r="E64" s="92">
        <v>1972.8330000000001</v>
      </c>
      <c r="F64" s="91">
        <v>1665.5060000000001</v>
      </c>
      <c r="G64" s="92">
        <v>1202.0440000000001</v>
      </c>
      <c r="H64" s="93">
        <v>1789.21</v>
      </c>
      <c r="I64" s="147">
        <f t="shared" si="33"/>
        <v>1.1026279754752097</v>
      </c>
      <c r="J64" s="193">
        <f t="shared" si="51"/>
        <v>-1.949527115374261E-2</v>
      </c>
      <c r="K64" s="194">
        <f t="shared" si="52"/>
        <v>1.4681943549589738E-2</v>
      </c>
      <c r="L64" s="91">
        <v>1090.288</v>
      </c>
      <c r="M64" s="92">
        <v>798.971</v>
      </c>
      <c r="N64" s="92">
        <v>1185.817</v>
      </c>
      <c r="O64" s="97">
        <f t="shared" ref="O64:O119" si="84">IF(H64=0,"0",(N64/H64))</f>
        <v>0.66276010082662185</v>
      </c>
      <c r="P64" s="98">
        <f t="shared" si="53"/>
        <v>8.1314174114915927E-3</v>
      </c>
      <c r="Q64" s="99">
        <f t="shared" si="54"/>
        <v>-1.916899349744372E-3</v>
      </c>
      <c r="R64" s="91">
        <v>478.27699999999999</v>
      </c>
      <c r="S64" s="92">
        <v>305.6640000000001</v>
      </c>
      <c r="T64" s="93">
        <v>459.86500000000001</v>
      </c>
      <c r="U64" s="100">
        <f t="shared" si="35"/>
        <v>0.2570212551908384</v>
      </c>
      <c r="V64" s="101">
        <f t="shared" si="55"/>
        <v>-3.0144927338675132E-2</v>
      </c>
      <c r="W64" s="102">
        <f t="shared" si="56"/>
        <v>2.734390483722815E-3</v>
      </c>
      <c r="X64" s="91">
        <v>96.941000000000003</v>
      </c>
      <c r="Y64" s="92">
        <v>97.409000000000006</v>
      </c>
      <c r="Z64" s="93">
        <v>143.52799999999999</v>
      </c>
      <c r="AA64" s="100">
        <f t="shared" si="37"/>
        <v>8.0218643982539778E-2</v>
      </c>
      <c r="AB64" s="101">
        <f t="shared" si="57"/>
        <v>2.2013509927183629E-2</v>
      </c>
      <c r="AC64" s="102">
        <f t="shared" si="58"/>
        <v>-8.1749113397841522E-4</v>
      </c>
      <c r="AD64" s="91">
        <v>618.58000000000004</v>
      </c>
      <c r="AE64" s="92">
        <v>539.43700000000001</v>
      </c>
      <c r="AF64" s="92">
        <v>684.74300000000005</v>
      </c>
      <c r="AG64" s="92">
        <f t="shared" si="59"/>
        <v>66.163000000000011</v>
      </c>
      <c r="AH64" s="93">
        <f t="shared" si="60"/>
        <v>145.30600000000004</v>
      </c>
      <c r="AI64" s="91">
        <v>0</v>
      </c>
      <c r="AJ64" s="92">
        <v>0</v>
      </c>
      <c r="AK64" s="92">
        <v>0</v>
      </c>
      <c r="AL64" s="92">
        <f t="shared" si="61"/>
        <v>0</v>
      </c>
      <c r="AM64" s="93">
        <f t="shared" si="62"/>
        <v>0</v>
      </c>
      <c r="AN64" s="100">
        <f t="shared" ref="AN64:AN124" si="85">IF(E64=0,"0",(AF64/E64))</f>
        <v>0.34708614464579618</v>
      </c>
      <c r="AO64" s="101">
        <f t="shared" si="63"/>
        <v>1.6100534370677544E-2</v>
      </c>
      <c r="AP64" s="102">
        <f t="shared" si="64"/>
        <v>-6.5403465442912812E-2</v>
      </c>
      <c r="AQ64" s="100">
        <f t="shared" ref="AQ64:AQ124" si="86">IF(E64=0,"0",(AK64/E64))</f>
        <v>0</v>
      </c>
      <c r="AR64" s="101">
        <f t="shared" si="65"/>
        <v>0</v>
      </c>
      <c r="AS64" s="102">
        <f t="shared" si="66"/>
        <v>0</v>
      </c>
      <c r="AT64" s="100">
        <f t="shared" si="44"/>
        <v>0</v>
      </c>
      <c r="AU64" s="101">
        <f t="shared" si="67"/>
        <v>0</v>
      </c>
      <c r="AV64" s="102">
        <f t="shared" si="68"/>
        <v>0</v>
      </c>
      <c r="AW64" s="91">
        <v>2584</v>
      </c>
      <c r="AX64" s="92">
        <v>1550</v>
      </c>
      <c r="AY64" s="93">
        <v>2279</v>
      </c>
      <c r="AZ64" s="91">
        <v>26</v>
      </c>
      <c r="BA64" s="92">
        <v>25</v>
      </c>
      <c r="BB64" s="93">
        <v>25.5</v>
      </c>
      <c r="BC64" s="91">
        <v>25</v>
      </c>
      <c r="BD64" s="92">
        <v>28</v>
      </c>
      <c r="BE64" s="93">
        <v>27</v>
      </c>
      <c r="BF64" s="91">
        <f t="shared" si="69"/>
        <v>9.9302832244008723</v>
      </c>
      <c r="BG64" s="92">
        <f t="shared" si="70"/>
        <v>-1.1124518183341703</v>
      </c>
      <c r="BH64" s="93">
        <f t="shared" si="71"/>
        <v>-0.40305010893246163</v>
      </c>
      <c r="BI64" s="91">
        <f t="shared" si="72"/>
        <v>9.378600823045268</v>
      </c>
      <c r="BJ64" s="92">
        <f t="shared" si="73"/>
        <v>-2.1058436213991758</v>
      </c>
      <c r="BK64" s="93">
        <f t="shared" si="74"/>
        <v>0.15241034685479171</v>
      </c>
      <c r="BL64" s="91">
        <v>85</v>
      </c>
      <c r="BM64" s="92">
        <v>85</v>
      </c>
      <c r="BN64" s="93">
        <v>85</v>
      </c>
      <c r="BO64" s="91">
        <v>12896</v>
      </c>
      <c r="BP64" s="92">
        <v>7760</v>
      </c>
      <c r="BQ64" s="93">
        <v>11382</v>
      </c>
      <c r="BR64" s="91">
        <f t="shared" si="46"/>
        <v>157.19645053593393</v>
      </c>
      <c r="BS64" s="92">
        <f t="shared" si="75"/>
        <v>28.047412074395481</v>
      </c>
      <c r="BT64" s="93">
        <f t="shared" si="76"/>
        <v>2.2938732163462987</v>
      </c>
      <c r="BU64" s="91">
        <f t="shared" si="47"/>
        <v>785.08556384379119</v>
      </c>
      <c r="BV64" s="92">
        <f t="shared" si="77"/>
        <v>140.53989820911625</v>
      </c>
      <c r="BW64" s="93">
        <f t="shared" si="78"/>
        <v>9.5733057792750742</v>
      </c>
      <c r="BX64" s="151">
        <f t="shared" si="48"/>
        <v>4.9942957437472577</v>
      </c>
      <c r="BY64" s="195">
        <f t="shared" si="79"/>
        <v>3.5836694438522443E-3</v>
      </c>
      <c r="BZ64" s="196">
        <f t="shared" si="80"/>
        <v>-1.2155869155968446E-2</v>
      </c>
      <c r="CA64" s="100">
        <f t="shared" si="81"/>
        <v>0.49049773755656106</v>
      </c>
      <c r="CB64" s="101">
        <f t="shared" si="82"/>
        <v>-6.5244559362206467E-2</v>
      </c>
      <c r="CC64" s="192">
        <f t="shared" si="83"/>
        <v>-1.3889652758681093E-2</v>
      </c>
      <c r="CD64" s="206"/>
    </row>
    <row r="65" spans="1:82" s="139" customFormat="1" ht="15" customHeight="1" x14ac:dyDescent="0.2">
      <c r="A65" s="138" t="s">
        <v>167</v>
      </c>
      <c r="B65" s="172" t="s">
        <v>174</v>
      </c>
      <c r="C65" s="92">
        <v>1673.60412</v>
      </c>
      <c r="D65" s="92">
        <v>1319.8902399999999</v>
      </c>
      <c r="E65" s="92">
        <v>2036.6569999999999</v>
      </c>
      <c r="F65" s="91">
        <v>1776.73936</v>
      </c>
      <c r="G65" s="92">
        <v>1216.99396</v>
      </c>
      <c r="H65" s="93">
        <v>1911.4490000000001</v>
      </c>
      <c r="I65" s="147">
        <f t="shared" si="33"/>
        <v>1.0655042326528199</v>
      </c>
      <c r="J65" s="193">
        <f t="shared" si="51"/>
        <v>0.12355171126555242</v>
      </c>
      <c r="K65" s="194">
        <f t="shared" si="52"/>
        <v>-1.9045307757388885E-2</v>
      </c>
      <c r="L65" s="91">
        <v>987.68309999999997</v>
      </c>
      <c r="M65" s="92">
        <v>726.01599999999996</v>
      </c>
      <c r="N65" s="92">
        <v>1367.739</v>
      </c>
      <c r="O65" s="97">
        <f t="shared" si="84"/>
        <v>0.71555087266257167</v>
      </c>
      <c r="P65" s="98">
        <f t="shared" si="53"/>
        <v>0.15965442423808252</v>
      </c>
      <c r="Q65" s="99">
        <f t="shared" si="54"/>
        <v>0.11898587409840466</v>
      </c>
      <c r="R65" s="91">
        <v>707.73135000000013</v>
      </c>
      <c r="S65" s="92">
        <v>404.75463000000008</v>
      </c>
      <c r="T65" s="93">
        <v>391.065</v>
      </c>
      <c r="U65" s="100">
        <f t="shared" si="35"/>
        <v>0.20459086274339519</v>
      </c>
      <c r="V65" s="101">
        <f t="shared" si="55"/>
        <v>-0.19374069107550604</v>
      </c>
      <c r="W65" s="102">
        <f t="shared" si="56"/>
        <v>-0.12799470736083121</v>
      </c>
      <c r="X65" s="91">
        <v>81.324910000000003</v>
      </c>
      <c r="Y65" s="92">
        <v>86.22332999999999</v>
      </c>
      <c r="Z65" s="93">
        <v>152.64599999999999</v>
      </c>
      <c r="AA65" s="100">
        <f t="shared" si="37"/>
        <v>7.9858787757350572E-2</v>
      </c>
      <c r="AB65" s="101">
        <f t="shared" si="57"/>
        <v>3.4086790000740955E-2</v>
      </c>
      <c r="AC65" s="102">
        <f t="shared" si="58"/>
        <v>9.0093564257439779E-3</v>
      </c>
      <c r="AD65" s="91">
        <v>2663.26854</v>
      </c>
      <c r="AE65" s="92">
        <v>2696.3592199999998</v>
      </c>
      <c r="AF65" s="92">
        <v>2774.5509999999999</v>
      </c>
      <c r="AG65" s="92">
        <f t="shared" si="59"/>
        <v>111.2824599999999</v>
      </c>
      <c r="AH65" s="93">
        <f t="shared" si="60"/>
        <v>78.191780000000108</v>
      </c>
      <c r="AI65" s="91">
        <v>279.58634999999998</v>
      </c>
      <c r="AJ65" s="92">
        <v>9.7690800000000007</v>
      </c>
      <c r="AK65" s="92">
        <v>242.399</v>
      </c>
      <c r="AL65" s="92">
        <f t="shared" si="61"/>
        <v>-37.187349999999981</v>
      </c>
      <c r="AM65" s="93">
        <f t="shared" si="62"/>
        <v>232.62992</v>
      </c>
      <c r="AN65" s="100">
        <f t="shared" si="85"/>
        <v>1.3623064659390365</v>
      </c>
      <c r="AO65" s="101">
        <f t="shared" si="63"/>
        <v>-0.22903076140956746</v>
      </c>
      <c r="AP65" s="102">
        <f t="shared" si="64"/>
        <v>-0.68055978027246677</v>
      </c>
      <c r="AQ65" s="100">
        <f t="shared" si="86"/>
        <v>0.11901807717254305</v>
      </c>
      <c r="AR65" s="101">
        <f t="shared" si="65"/>
        <v>-4.8038365064226776E-2</v>
      </c>
      <c r="AS65" s="102">
        <f t="shared" si="66"/>
        <v>0.11161664355030489</v>
      </c>
      <c r="AT65" s="100">
        <f t="shared" si="44"/>
        <v>0.12681426498954457</v>
      </c>
      <c r="AU65" s="101">
        <f t="shared" si="67"/>
        <v>-3.0544971989367176E-2</v>
      </c>
      <c r="AV65" s="102">
        <f t="shared" si="68"/>
        <v>0.11878704355616949</v>
      </c>
      <c r="AW65" s="91">
        <v>1738</v>
      </c>
      <c r="AX65" s="92">
        <v>1023</v>
      </c>
      <c r="AY65" s="93">
        <v>1594</v>
      </c>
      <c r="AZ65" s="91">
        <v>22</v>
      </c>
      <c r="BA65" s="92">
        <v>22.5</v>
      </c>
      <c r="BB65" s="93">
        <v>22</v>
      </c>
      <c r="BC65" s="91">
        <v>32</v>
      </c>
      <c r="BD65" s="92">
        <v>32.5</v>
      </c>
      <c r="BE65" s="93">
        <v>33.19</v>
      </c>
      <c r="BF65" s="91">
        <f t="shared" si="69"/>
        <v>8.0505050505050502</v>
      </c>
      <c r="BG65" s="92">
        <f t="shared" si="70"/>
        <v>-0.7272727272727284</v>
      </c>
      <c r="BH65" s="93">
        <f t="shared" si="71"/>
        <v>0.47272727272727177</v>
      </c>
      <c r="BI65" s="91">
        <f t="shared" si="72"/>
        <v>5.3362793344715609</v>
      </c>
      <c r="BJ65" s="92">
        <f t="shared" si="73"/>
        <v>-0.69844288775066143</v>
      </c>
      <c r="BK65" s="93">
        <f t="shared" si="74"/>
        <v>9.0125488317714719E-2</v>
      </c>
      <c r="BL65" s="91">
        <v>76</v>
      </c>
      <c r="BM65" s="92">
        <v>76</v>
      </c>
      <c r="BN65" s="93">
        <v>76</v>
      </c>
      <c r="BO65" s="91">
        <v>9255</v>
      </c>
      <c r="BP65" s="92">
        <v>5813</v>
      </c>
      <c r="BQ65" s="93">
        <v>8954</v>
      </c>
      <c r="BR65" s="91">
        <f t="shared" si="46"/>
        <v>213.47431315613133</v>
      </c>
      <c r="BS65" s="92">
        <f t="shared" si="75"/>
        <v>21.498153242571078</v>
      </c>
      <c r="BT65" s="93">
        <f t="shared" si="76"/>
        <v>4.1170174396338268</v>
      </c>
      <c r="BU65" s="91">
        <f t="shared" si="47"/>
        <v>1199.1524466750313</v>
      </c>
      <c r="BV65" s="92">
        <f t="shared" si="77"/>
        <v>176.86282642186677</v>
      </c>
      <c r="BW65" s="93">
        <f t="shared" si="78"/>
        <v>9.5200322077782857</v>
      </c>
      <c r="BX65" s="151">
        <f t="shared" si="48"/>
        <v>5.6173149309912169</v>
      </c>
      <c r="BY65" s="195">
        <f t="shared" si="79"/>
        <v>0.29222862489225232</v>
      </c>
      <c r="BZ65" s="196">
        <f t="shared" si="80"/>
        <v>-6.4992009380239857E-2</v>
      </c>
      <c r="CA65" s="100">
        <f t="shared" si="81"/>
        <v>0.43155966840177362</v>
      </c>
      <c r="CB65" s="101">
        <f t="shared" si="82"/>
        <v>-1.4507422402159298E-2</v>
      </c>
      <c r="CC65" s="192">
        <f t="shared" si="83"/>
        <v>8.9804302511484191E-3</v>
      </c>
      <c r="CD65" s="206"/>
    </row>
    <row r="66" spans="1:82" s="139" customFormat="1" ht="15" customHeight="1" x14ac:dyDescent="0.2">
      <c r="A66" s="138" t="s">
        <v>175</v>
      </c>
      <c r="B66" s="172" t="s">
        <v>176</v>
      </c>
      <c r="C66" s="92">
        <v>2243.4520000000002</v>
      </c>
      <c r="D66" s="92">
        <v>1640.491</v>
      </c>
      <c r="E66" s="92">
        <v>2492.1950000000002</v>
      </c>
      <c r="F66" s="91">
        <v>2087.674</v>
      </c>
      <c r="G66" s="92">
        <v>1562.771</v>
      </c>
      <c r="H66" s="93">
        <v>2328.6089999999999</v>
      </c>
      <c r="I66" s="147">
        <f t="shared" si="33"/>
        <v>1.070250522951685</v>
      </c>
      <c r="J66" s="193">
        <f t="shared" si="51"/>
        <v>-4.3674490113707609E-3</v>
      </c>
      <c r="K66" s="194">
        <f t="shared" si="52"/>
        <v>2.0518348500021766E-2</v>
      </c>
      <c r="L66" s="91">
        <v>1609.6769999999999</v>
      </c>
      <c r="M66" s="92">
        <v>1204.0519999999999</v>
      </c>
      <c r="N66" s="92">
        <v>1820.36</v>
      </c>
      <c r="O66" s="97">
        <f t="shared" si="84"/>
        <v>0.78173707994772845</v>
      </c>
      <c r="P66" s="98">
        <f t="shared" si="53"/>
        <v>1.069859405385809E-2</v>
      </c>
      <c r="Q66" s="99">
        <f t="shared" si="54"/>
        <v>1.1277428469680828E-2</v>
      </c>
      <c r="R66" s="91">
        <v>352.19600000000003</v>
      </c>
      <c r="S66" s="92">
        <v>223.08100000000005</v>
      </c>
      <c r="T66" s="93">
        <v>313.803</v>
      </c>
      <c r="U66" s="100">
        <f t="shared" si="35"/>
        <v>0.13475985019382816</v>
      </c>
      <c r="V66" s="101">
        <f t="shared" si="55"/>
        <v>-3.3942734596709073E-2</v>
      </c>
      <c r="W66" s="102">
        <f t="shared" si="56"/>
        <v>-7.9872317522791392E-3</v>
      </c>
      <c r="X66" s="91">
        <v>125.801</v>
      </c>
      <c r="Y66" s="92">
        <v>135.63800000000001</v>
      </c>
      <c r="Z66" s="93">
        <v>194.446</v>
      </c>
      <c r="AA66" s="100">
        <f t="shared" si="37"/>
        <v>8.3503069858443385E-2</v>
      </c>
      <c r="AB66" s="101">
        <f t="shared" si="57"/>
        <v>2.3244140542851004E-2</v>
      </c>
      <c r="AC66" s="102">
        <f t="shared" si="58"/>
        <v>-3.2901967174017027E-3</v>
      </c>
      <c r="AD66" s="91">
        <v>225.05199999999999</v>
      </c>
      <c r="AE66" s="92">
        <v>282.16500000000002</v>
      </c>
      <c r="AF66" s="92">
        <v>281.06</v>
      </c>
      <c r="AG66" s="92">
        <f t="shared" si="59"/>
        <v>56.00800000000001</v>
      </c>
      <c r="AH66" s="93">
        <f t="shared" si="60"/>
        <v>-1.1050000000000182</v>
      </c>
      <c r="AI66" s="91">
        <v>0.84</v>
      </c>
      <c r="AJ66" s="92">
        <v>0.39300000000000002</v>
      </c>
      <c r="AK66" s="92">
        <v>0.39300000000000002</v>
      </c>
      <c r="AL66" s="92">
        <f t="shared" si="61"/>
        <v>-0.44699999999999995</v>
      </c>
      <c r="AM66" s="93">
        <f t="shared" si="62"/>
        <v>0</v>
      </c>
      <c r="AN66" s="100">
        <f t="shared" si="85"/>
        <v>0.11277608694343741</v>
      </c>
      <c r="AO66" s="101">
        <f t="shared" si="63"/>
        <v>1.246103674401261E-2</v>
      </c>
      <c r="AP66" s="102">
        <f t="shared" si="64"/>
        <v>-5.9224247102893868E-2</v>
      </c>
      <c r="AQ66" s="100">
        <f t="shared" si="86"/>
        <v>1.5769231540870598E-4</v>
      </c>
      <c r="AR66" s="101">
        <f t="shared" si="65"/>
        <v>-2.1673067202316234E-4</v>
      </c>
      <c r="AS66" s="102">
        <f t="shared" si="66"/>
        <v>-8.1870108280299332E-5</v>
      </c>
      <c r="AT66" s="100">
        <f t="shared" si="44"/>
        <v>1.6877028303162963E-4</v>
      </c>
      <c r="AU66" s="101">
        <f t="shared" si="67"/>
        <v>-2.335913883787534E-4</v>
      </c>
      <c r="AV66" s="102">
        <f t="shared" si="68"/>
        <v>-8.2706100904340511E-5</v>
      </c>
      <c r="AW66" s="91">
        <v>3106</v>
      </c>
      <c r="AX66" s="92">
        <v>1750</v>
      </c>
      <c r="AY66" s="93">
        <v>2545</v>
      </c>
      <c r="AZ66" s="91">
        <v>28</v>
      </c>
      <c r="BA66" s="92">
        <v>28</v>
      </c>
      <c r="BB66" s="93">
        <v>25</v>
      </c>
      <c r="BC66" s="91">
        <v>61</v>
      </c>
      <c r="BD66" s="92">
        <v>61</v>
      </c>
      <c r="BE66" s="93">
        <v>57</v>
      </c>
      <c r="BF66" s="91">
        <f t="shared" si="69"/>
        <v>11.31111111111111</v>
      </c>
      <c r="BG66" s="92">
        <f t="shared" si="70"/>
        <v>-1.014285714285716</v>
      </c>
      <c r="BH66" s="93">
        <f t="shared" si="71"/>
        <v>0.89444444444444393</v>
      </c>
      <c r="BI66" s="91">
        <f t="shared" si="72"/>
        <v>4.9610136452241713</v>
      </c>
      <c r="BJ66" s="92">
        <f t="shared" si="73"/>
        <v>-0.69654555331863399</v>
      </c>
      <c r="BK66" s="93">
        <f t="shared" si="74"/>
        <v>0.17959288019684916</v>
      </c>
      <c r="BL66" s="91">
        <v>106</v>
      </c>
      <c r="BM66" s="92">
        <v>102</v>
      </c>
      <c r="BN66" s="93">
        <v>102</v>
      </c>
      <c r="BO66" s="91">
        <v>15731</v>
      </c>
      <c r="BP66" s="92">
        <v>8339</v>
      </c>
      <c r="BQ66" s="93">
        <v>11950</v>
      </c>
      <c r="BR66" s="91">
        <f t="shared" si="46"/>
        <v>194.86267782426779</v>
      </c>
      <c r="BS66" s="92">
        <f t="shared" si="75"/>
        <v>62.151852066210466</v>
      </c>
      <c r="BT66" s="93">
        <f t="shared" si="76"/>
        <v>7.4575932817566866</v>
      </c>
      <c r="BU66" s="91">
        <f t="shared" si="47"/>
        <v>914.97406679764242</v>
      </c>
      <c r="BV66" s="92">
        <f t="shared" si="77"/>
        <v>242.83176158193089</v>
      </c>
      <c r="BW66" s="93">
        <f t="shared" si="78"/>
        <v>21.962066797642478</v>
      </c>
      <c r="BX66" s="151">
        <f t="shared" si="48"/>
        <v>4.6954813359528487</v>
      </c>
      <c r="BY66" s="195">
        <f t="shared" si="79"/>
        <v>-0.36923212187071819</v>
      </c>
      <c r="BZ66" s="196">
        <f t="shared" si="80"/>
        <v>-6.9661521190008457E-2</v>
      </c>
      <c r="CA66" s="100">
        <f t="shared" si="81"/>
        <v>0.42914601738131147</v>
      </c>
      <c r="CB66" s="101">
        <f t="shared" si="82"/>
        <v>-0.11446446019143025</v>
      </c>
      <c r="CC66" s="192">
        <f t="shared" si="83"/>
        <v>-2.2538523838491364E-2</v>
      </c>
      <c r="CD66" s="206"/>
    </row>
    <row r="67" spans="1:82" s="139" customFormat="1" ht="15.75" customHeight="1" x14ac:dyDescent="0.2">
      <c r="A67" s="138" t="s">
        <v>175</v>
      </c>
      <c r="B67" s="172" t="s">
        <v>177</v>
      </c>
      <c r="C67" s="92">
        <v>6527.6220000000003</v>
      </c>
      <c r="D67" s="92">
        <v>4680.3980000000001</v>
      </c>
      <c r="E67" s="92">
        <v>6832.26</v>
      </c>
      <c r="F67" s="91">
        <v>6249.3869999999997</v>
      </c>
      <c r="G67" s="92">
        <v>4431.1409999999996</v>
      </c>
      <c r="H67" s="93">
        <v>6548.4390000000003</v>
      </c>
      <c r="I67" s="147">
        <f t="shared" si="33"/>
        <v>1.0433417796210669</v>
      </c>
      <c r="J67" s="193">
        <f t="shared" si="51"/>
        <v>-1.1801870934284864E-3</v>
      </c>
      <c r="K67" s="194">
        <f t="shared" si="52"/>
        <v>-1.2909420690546014E-2</v>
      </c>
      <c r="L67" s="91">
        <v>4517.4840000000004</v>
      </c>
      <c r="M67" s="92">
        <v>3022.1379999999999</v>
      </c>
      <c r="N67" s="92">
        <v>3848.1419999999998</v>
      </c>
      <c r="O67" s="97">
        <f t="shared" si="84"/>
        <v>0.58764264277333877</v>
      </c>
      <c r="P67" s="98">
        <f t="shared" si="53"/>
        <v>-0.13522569615334323</v>
      </c>
      <c r="Q67" s="99">
        <f t="shared" si="54"/>
        <v>-9.4379888218114716E-2</v>
      </c>
      <c r="R67" s="91">
        <v>1343.0139999999999</v>
      </c>
      <c r="S67" s="92">
        <v>893.6519999999997</v>
      </c>
      <c r="T67" s="93">
        <v>1975.2829999999999</v>
      </c>
      <c r="U67" s="100">
        <f t="shared" si="35"/>
        <v>0.30164181112475807</v>
      </c>
      <c r="V67" s="101">
        <f t="shared" si="55"/>
        <v>8.6738493407356371E-2</v>
      </c>
      <c r="W67" s="102">
        <f t="shared" si="56"/>
        <v>9.9966441282092311E-2</v>
      </c>
      <c r="X67" s="91">
        <v>388.88900000000001</v>
      </c>
      <c r="Y67" s="92">
        <v>515.351</v>
      </c>
      <c r="Z67" s="93">
        <v>725.01400000000001</v>
      </c>
      <c r="AA67" s="100">
        <f t="shared" si="37"/>
        <v>0.11071554610190307</v>
      </c>
      <c r="AB67" s="101">
        <f t="shared" si="57"/>
        <v>4.8487202745986717E-2</v>
      </c>
      <c r="AC67" s="102">
        <f t="shared" si="58"/>
        <v>-5.5865530639776922E-3</v>
      </c>
      <c r="AD67" s="91">
        <v>2918.2536399999995</v>
      </c>
      <c r="AE67" s="92">
        <v>2653.9009999999998</v>
      </c>
      <c r="AF67" s="92">
        <v>2656.6559999999999</v>
      </c>
      <c r="AG67" s="92">
        <f t="shared" si="59"/>
        <v>-261.5976399999995</v>
      </c>
      <c r="AH67" s="93">
        <f t="shared" si="60"/>
        <v>2.7550000000001091</v>
      </c>
      <c r="AI67" s="91">
        <v>1106.3751500000001</v>
      </c>
      <c r="AJ67" s="92">
        <v>677.56399999999996</v>
      </c>
      <c r="AK67" s="92">
        <v>466.60500000000002</v>
      </c>
      <c r="AL67" s="92">
        <f t="shared" si="61"/>
        <v>-639.77015000000006</v>
      </c>
      <c r="AM67" s="93">
        <f t="shared" si="62"/>
        <v>-210.95899999999995</v>
      </c>
      <c r="AN67" s="100">
        <f t="shared" si="85"/>
        <v>0.38884000316147216</v>
      </c>
      <c r="AO67" s="101">
        <f t="shared" si="63"/>
        <v>-5.8222286903730658E-2</v>
      </c>
      <c r="AP67" s="102">
        <f t="shared" si="64"/>
        <v>-0.17818463876000545</v>
      </c>
      <c r="AQ67" s="100">
        <f t="shared" si="86"/>
        <v>6.8294385752298653E-2</v>
      </c>
      <c r="AR67" s="101">
        <f t="shared" si="65"/>
        <v>-0.10119691598055292</v>
      </c>
      <c r="AS67" s="102">
        <f t="shared" si="66"/>
        <v>-7.6471935402440738E-2</v>
      </c>
      <c r="AT67" s="100">
        <f t="shared" si="44"/>
        <v>7.1254385968930911E-2</v>
      </c>
      <c r="AU67" s="101">
        <f t="shared" si="67"/>
        <v>-0.10578300185806719</v>
      </c>
      <c r="AV67" s="102">
        <f t="shared" si="68"/>
        <v>-8.1655214515459013E-2</v>
      </c>
      <c r="AW67" s="91">
        <v>8029</v>
      </c>
      <c r="AX67" s="92">
        <v>4773</v>
      </c>
      <c r="AY67" s="93">
        <v>6950</v>
      </c>
      <c r="AZ67" s="91">
        <v>70</v>
      </c>
      <c r="BA67" s="92">
        <v>73</v>
      </c>
      <c r="BB67" s="93">
        <v>73</v>
      </c>
      <c r="BC67" s="91">
        <v>144</v>
      </c>
      <c r="BD67" s="92">
        <v>141</v>
      </c>
      <c r="BE67" s="93">
        <v>141</v>
      </c>
      <c r="BF67" s="91">
        <f t="shared" si="69"/>
        <v>10.578386605783866</v>
      </c>
      <c r="BG67" s="92">
        <f t="shared" si="70"/>
        <v>-2.1660578386605795</v>
      </c>
      <c r="BH67" s="93">
        <f t="shared" si="71"/>
        <v>-0.31887366818873808</v>
      </c>
      <c r="BI67" s="91">
        <f t="shared" si="72"/>
        <v>5.4767533490937748</v>
      </c>
      <c r="BJ67" s="92">
        <f t="shared" si="73"/>
        <v>-0.71846270028894121</v>
      </c>
      <c r="BK67" s="93">
        <f t="shared" si="74"/>
        <v>-0.16509062253743156</v>
      </c>
      <c r="BL67" s="91">
        <v>243</v>
      </c>
      <c r="BM67" s="92">
        <v>242</v>
      </c>
      <c r="BN67" s="93">
        <v>240</v>
      </c>
      <c r="BO67" s="91">
        <v>36312</v>
      </c>
      <c r="BP67" s="92">
        <v>21482</v>
      </c>
      <c r="BQ67" s="93">
        <v>30765</v>
      </c>
      <c r="BR67" s="91">
        <f t="shared" si="46"/>
        <v>212.85353486104339</v>
      </c>
      <c r="BS67" s="92">
        <f t="shared" si="75"/>
        <v>40.751006771155744</v>
      </c>
      <c r="BT67" s="93">
        <f t="shared" si="76"/>
        <v>6.581260398702824</v>
      </c>
      <c r="BU67" s="91">
        <f t="shared" si="47"/>
        <v>942.22143884892091</v>
      </c>
      <c r="BV67" s="92">
        <f t="shared" si="77"/>
        <v>163.86958930352296</v>
      </c>
      <c r="BW67" s="93">
        <f t="shared" si="78"/>
        <v>13.844946077079271</v>
      </c>
      <c r="BX67" s="151">
        <f t="shared" si="48"/>
        <v>4.4266187050359713</v>
      </c>
      <c r="BY67" s="195">
        <f t="shared" si="79"/>
        <v>-9.5986849827648157E-2</v>
      </c>
      <c r="BZ67" s="196">
        <f t="shared" si="80"/>
        <v>-7.4114586394994575E-2</v>
      </c>
      <c r="CA67" s="100">
        <f t="shared" si="81"/>
        <v>0.46955128205128205</v>
      </c>
      <c r="CB67" s="101">
        <f t="shared" si="82"/>
        <v>-7.7819043096820861E-2</v>
      </c>
      <c r="CC67" s="192">
        <f t="shared" si="83"/>
        <v>-2.0882944696355044E-2</v>
      </c>
      <c r="CD67" s="206"/>
    </row>
    <row r="68" spans="1:82" s="139" customFormat="1" ht="15" customHeight="1" x14ac:dyDescent="0.2">
      <c r="A68" s="138" t="s">
        <v>175</v>
      </c>
      <c r="B68" s="172" t="s">
        <v>178</v>
      </c>
      <c r="C68" s="92">
        <v>2086.9340000000002</v>
      </c>
      <c r="D68" s="92">
        <v>959.14235000000008</v>
      </c>
      <c r="E68" s="92">
        <v>1580.3440000000001</v>
      </c>
      <c r="F68" s="91">
        <v>1614.1959999999999</v>
      </c>
      <c r="G68" s="92">
        <v>1059.2450700000002</v>
      </c>
      <c r="H68" s="93">
        <v>1453.347</v>
      </c>
      <c r="I68" s="147">
        <f t="shared" si="33"/>
        <v>1.087382435165174</v>
      </c>
      <c r="J68" s="193">
        <f t="shared" si="51"/>
        <v>-0.20548038942366187</v>
      </c>
      <c r="K68" s="194">
        <f t="shared" si="52"/>
        <v>0.18188626891915127</v>
      </c>
      <c r="L68" s="91">
        <v>1446.105</v>
      </c>
      <c r="M68" s="92">
        <v>653.62155000000007</v>
      </c>
      <c r="N68" s="92">
        <v>854.649</v>
      </c>
      <c r="O68" s="97">
        <f t="shared" si="84"/>
        <v>0.58805570865044621</v>
      </c>
      <c r="P68" s="98">
        <f t="shared" si="53"/>
        <v>-0.30781133599592891</v>
      </c>
      <c r="Q68" s="99">
        <f t="shared" si="54"/>
        <v>-2.9007866637187574E-2</v>
      </c>
      <c r="R68" s="91">
        <v>76.638000000000005</v>
      </c>
      <c r="S68" s="92">
        <v>359.18400000000008</v>
      </c>
      <c r="T68" s="93">
        <v>527.44399999999996</v>
      </c>
      <c r="U68" s="100">
        <f t="shared" si="35"/>
        <v>0.36291677073678891</v>
      </c>
      <c r="V68" s="101">
        <f t="shared" si="55"/>
        <v>0.31543926490726137</v>
      </c>
      <c r="W68" s="102">
        <f t="shared" si="56"/>
        <v>2.3822438204280594E-2</v>
      </c>
      <c r="X68" s="91">
        <v>91.453000000000003</v>
      </c>
      <c r="Y68" s="92">
        <v>46.439520000000002</v>
      </c>
      <c r="Z68" s="93">
        <v>71.254000000000005</v>
      </c>
      <c r="AA68" s="100">
        <f t="shared" si="37"/>
        <v>4.9027520612764885E-2</v>
      </c>
      <c r="AB68" s="101">
        <f t="shared" si="57"/>
        <v>-7.6279289113325641E-3</v>
      </c>
      <c r="AC68" s="102">
        <f t="shared" si="58"/>
        <v>5.1854284329070216E-3</v>
      </c>
      <c r="AD68" s="91">
        <v>1608.5313000000001</v>
      </c>
      <c r="AE68" s="92">
        <v>1615.27044</v>
      </c>
      <c r="AF68" s="92">
        <v>1402.673</v>
      </c>
      <c r="AG68" s="92">
        <f t="shared" si="59"/>
        <v>-205.8583000000001</v>
      </c>
      <c r="AH68" s="93">
        <f t="shared" si="60"/>
        <v>-212.59744000000001</v>
      </c>
      <c r="AI68" s="91">
        <v>15.016</v>
      </c>
      <c r="AJ68" s="92">
        <v>1500.5307299999999</v>
      </c>
      <c r="AK68" s="92">
        <v>1283.3140000000001</v>
      </c>
      <c r="AL68" s="92">
        <f t="shared" si="61"/>
        <v>1268.298</v>
      </c>
      <c r="AM68" s="93">
        <f t="shared" si="62"/>
        <v>-217.21672999999987</v>
      </c>
      <c r="AN68" s="100">
        <f t="shared" si="85"/>
        <v>0.8875744774555413</v>
      </c>
      <c r="AO68" s="101">
        <f t="shared" si="63"/>
        <v>0.1168115783892556</v>
      </c>
      <c r="AP68" s="102">
        <f t="shared" si="64"/>
        <v>-0.79650342818588926</v>
      </c>
      <c r="AQ68" s="100">
        <f t="shared" si="86"/>
        <v>0.81204725047204918</v>
      </c>
      <c r="AR68" s="101">
        <f t="shared" si="65"/>
        <v>0.80485200615670427</v>
      </c>
      <c r="AS68" s="102">
        <f t="shared" si="66"/>
        <v>-0.75240325054065227</v>
      </c>
      <c r="AT68" s="100">
        <f t="shared" si="44"/>
        <v>0.88300591668748074</v>
      </c>
      <c r="AU68" s="101">
        <f t="shared" si="67"/>
        <v>0.87370345279833717</v>
      </c>
      <c r="AV68" s="102">
        <f t="shared" si="68"/>
        <v>-0.53359801426118991</v>
      </c>
      <c r="AW68" s="91">
        <v>2351</v>
      </c>
      <c r="AX68" s="92">
        <v>722</v>
      </c>
      <c r="AY68" s="93">
        <v>938</v>
      </c>
      <c r="AZ68" s="91">
        <v>34</v>
      </c>
      <c r="BA68" s="92">
        <v>21</v>
      </c>
      <c r="BB68" s="93">
        <v>19</v>
      </c>
      <c r="BC68" s="91">
        <v>38</v>
      </c>
      <c r="BD68" s="92">
        <v>23</v>
      </c>
      <c r="BE68" s="93">
        <v>20</v>
      </c>
      <c r="BF68" s="91">
        <f t="shared" si="69"/>
        <v>5.4853801169590648</v>
      </c>
      <c r="BG68" s="92">
        <f t="shared" si="70"/>
        <v>-2.197626418988647</v>
      </c>
      <c r="BH68" s="93">
        <f t="shared" si="71"/>
        <v>-0.24477861319966543</v>
      </c>
      <c r="BI68" s="91">
        <f t="shared" si="72"/>
        <v>5.2111111111111112</v>
      </c>
      <c r="BJ68" s="92">
        <f t="shared" si="73"/>
        <v>-1.6631578947368419</v>
      </c>
      <c r="BK68" s="93">
        <f t="shared" si="74"/>
        <v>-2.0772946859903385E-2</v>
      </c>
      <c r="BL68" s="91">
        <v>151</v>
      </c>
      <c r="BM68" s="92">
        <v>138</v>
      </c>
      <c r="BN68" s="93">
        <v>132</v>
      </c>
      <c r="BO68" s="91">
        <v>21892</v>
      </c>
      <c r="BP68" s="92">
        <v>8040</v>
      </c>
      <c r="BQ68" s="93">
        <v>11179</v>
      </c>
      <c r="BR68" s="91">
        <f t="shared" si="46"/>
        <v>130.00688791484032</v>
      </c>
      <c r="BS68" s="92">
        <f t="shared" si="75"/>
        <v>56.272373023555829</v>
      </c>
      <c r="BT68" s="93">
        <f t="shared" si="76"/>
        <v>-1.740011338891037</v>
      </c>
      <c r="BU68" s="91">
        <f t="shared" si="47"/>
        <v>1549.4104477611941</v>
      </c>
      <c r="BV68" s="92">
        <f t="shared" si="77"/>
        <v>862.81070297174278</v>
      </c>
      <c r="BW68" s="93">
        <f t="shared" si="78"/>
        <v>82.312012858146772</v>
      </c>
      <c r="BX68" s="151">
        <f t="shared" si="48"/>
        <v>11.917910447761194</v>
      </c>
      <c r="BY68" s="195">
        <f t="shared" si="79"/>
        <v>2.6061282274294211</v>
      </c>
      <c r="BZ68" s="196">
        <f t="shared" si="80"/>
        <v>0.78217637573903431</v>
      </c>
      <c r="CA68" s="100">
        <f t="shared" si="81"/>
        <v>0.3102175602175602</v>
      </c>
      <c r="CB68" s="101">
        <f t="shared" si="82"/>
        <v>-0.22084519601075892</v>
      </c>
      <c r="CC68" s="192">
        <f t="shared" si="83"/>
        <v>-1.1665697048834245E-2</v>
      </c>
      <c r="CD68" s="206"/>
    </row>
    <row r="69" spans="1:82" s="139" customFormat="1" ht="15" customHeight="1" x14ac:dyDescent="0.2">
      <c r="A69" s="138" t="s">
        <v>175</v>
      </c>
      <c r="B69" s="172" t="s">
        <v>179</v>
      </c>
      <c r="C69" s="92">
        <v>2234.1370000000002</v>
      </c>
      <c r="D69" s="92">
        <v>1109.758</v>
      </c>
      <c r="E69" s="92">
        <v>1564.385</v>
      </c>
      <c r="F69" s="91">
        <v>2299.1959999999999</v>
      </c>
      <c r="G69" s="92">
        <v>1003.331</v>
      </c>
      <c r="H69" s="93">
        <v>1496.424</v>
      </c>
      <c r="I69" s="147">
        <f t="shared" ref="I69:I119" si="87">IF(H69=0,"0",(E69/H69))</f>
        <v>1.0454156041335878</v>
      </c>
      <c r="J69" s="193">
        <f t="shared" si="51"/>
        <v>7.3712017314543132E-2</v>
      </c>
      <c r="K69" s="194">
        <f t="shared" si="52"/>
        <v>-6.0658064476272866E-2</v>
      </c>
      <c r="L69" s="91">
        <v>1034.0170000000001</v>
      </c>
      <c r="M69" s="92">
        <v>704.02</v>
      </c>
      <c r="N69" s="92">
        <v>1060.1020000000001</v>
      </c>
      <c r="O69" s="97">
        <f t="shared" si="84"/>
        <v>0.70842354840606681</v>
      </c>
      <c r="P69" s="98">
        <f t="shared" si="53"/>
        <v>0.25869372980860922</v>
      </c>
      <c r="Q69" s="99">
        <f t="shared" si="54"/>
        <v>6.7408534629224137E-3</v>
      </c>
      <c r="R69" s="91">
        <v>1218.4670000000001</v>
      </c>
      <c r="S69" s="92">
        <v>227.37000000000003</v>
      </c>
      <c r="T69" s="93">
        <v>328.37200000000001</v>
      </c>
      <c r="U69" s="100">
        <f t="shared" ref="U69:U124" si="88">IF(H69=0,"0",(T69/H69))</f>
        <v>0.21943780639711741</v>
      </c>
      <c r="V69" s="101">
        <f t="shared" si="55"/>
        <v>-0.31051570778784121</v>
      </c>
      <c r="W69" s="102">
        <f t="shared" si="56"/>
        <v>-7.1773385550469582E-3</v>
      </c>
      <c r="X69" s="91">
        <v>46.712000000000003</v>
      </c>
      <c r="Y69" s="92">
        <v>71.941000000000003</v>
      </c>
      <c r="Z69" s="93">
        <v>107.95</v>
      </c>
      <c r="AA69" s="100">
        <f t="shared" ref="AA69:AA124" si="89">IF(H69=0,"0",(Z69/H69))</f>
        <v>7.2138645196815884E-2</v>
      </c>
      <c r="AB69" s="101">
        <f t="shared" si="57"/>
        <v>5.1821977979231992E-2</v>
      </c>
      <c r="AC69" s="102">
        <f t="shared" si="58"/>
        <v>4.3648509212461384E-4</v>
      </c>
      <c r="AD69" s="91">
        <v>1008.616</v>
      </c>
      <c r="AE69" s="92">
        <v>794.178</v>
      </c>
      <c r="AF69" s="92">
        <v>813.33399999999995</v>
      </c>
      <c r="AG69" s="92">
        <f t="shared" si="59"/>
        <v>-195.28200000000004</v>
      </c>
      <c r="AH69" s="93">
        <f t="shared" si="60"/>
        <v>19.155999999999949</v>
      </c>
      <c r="AI69" s="91">
        <v>825.048</v>
      </c>
      <c r="AJ69" s="92">
        <v>606.19399999999996</v>
      </c>
      <c r="AK69" s="92">
        <v>617.91</v>
      </c>
      <c r="AL69" s="92">
        <f t="shared" si="61"/>
        <v>-207.13800000000003</v>
      </c>
      <c r="AM69" s="93">
        <f t="shared" si="62"/>
        <v>11.716000000000008</v>
      </c>
      <c r="AN69" s="100">
        <f t="shared" si="85"/>
        <v>0.51990654474442033</v>
      </c>
      <c r="AO69" s="101">
        <f t="shared" si="63"/>
        <v>6.8449897278307081E-2</v>
      </c>
      <c r="AP69" s="102">
        <f t="shared" si="64"/>
        <v>-0.19572515153530912</v>
      </c>
      <c r="AQ69" s="100">
        <f t="shared" si="86"/>
        <v>0.39498588902348203</v>
      </c>
      <c r="AR69" s="101">
        <f t="shared" si="65"/>
        <v>2.5694301264987396E-2</v>
      </c>
      <c r="AS69" s="102">
        <f t="shared" si="66"/>
        <v>-0.15125392181816083</v>
      </c>
      <c r="AT69" s="100">
        <f t="shared" ref="AT69:AT124" si="90">IF(H69=0,"0",(AK69/H69))</f>
        <v>0.41292441179772577</v>
      </c>
      <c r="AU69" s="101">
        <f t="shared" si="67"/>
        <v>5.4082451390696507E-2</v>
      </c>
      <c r="AV69" s="102">
        <f t="shared" si="68"/>
        <v>-0.19125705972064644</v>
      </c>
      <c r="AW69" s="91">
        <v>1730</v>
      </c>
      <c r="AX69" s="92">
        <v>1285</v>
      </c>
      <c r="AY69" s="93">
        <v>1905</v>
      </c>
      <c r="AZ69" s="91">
        <v>28</v>
      </c>
      <c r="BA69" s="92">
        <v>22</v>
      </c>
      <c r="BB69" s="93">
        <v>22</v>
      </c>
      <c r="BC69" s="91">
        <v>31</v>
      </c>
      <c r="BD69" s="92">
        <v>28</v>
      </c>
      <c r="BE69" s="93">
        <v>28</v>
      </c>
      <c r="BF69" s="91">
        <f t="shared" si="69"/>
        <v>9.6212121212121211</v>
      </c>
      <c r="BG69" s="92">
        <f t="shared" si="70"/>
        <v>2.7561327561327564</v>
      </c>
      <c r="BH69" s="93">
        <f t="shared" si="71"/>
        <v>-0.11363636363636331</v>
      </c>
      <c r="BI69" s="91">
        <f t="shared" si="72"/>
        <v>7.5595238095238102</v>
      </c>
      <c r="BJ69" s="92">
        <f t="shared" si="73"/>
        <v>1.3588069636456739</v>
      </c>
      <c r="BK69" s="93">
        <f t="shared" si="74"/>
        <v>-8.9285714285714413E-2</v>
      </c>
      <c r="BL69" s="91">
        <v>100</v>
      </c>
      <c r="BM69" s="92">
        <v>100</v>
      </c>
      <c r="BN69" s="93">
        <v>100</v>
      </c>
      <c r="BO69" s="91">
        <v>8336</v>
      </c>
      <c r="BP69" s="92">
        <v>6085</v>
      </c>
      <c r="BQ69" s="93">
        <v>8684</v>
      </c>
      <c r="BR69" s="91">
        <f t="shared" ref="BR69:BR124" si="91">H69*1000/BQ69</f>
        <v>172.31966835559649</v>
      </c>
      <c r="BS69" s="92">
        <f t="shared" si="75"/>
        <v>-103.49559076148603</v>
      </c>
      <c r="BT69" s="93">
        <f t="shared" si="76"/>
        <v>7.433719300543089</v>
      </c>
      <c r="BU69" s="91">
        <f t="shared" ref="BU69:BU124" si="92">H69*1000/AY69</f>
        <v>785.52440944881891</v>
      </c>
      <c r="BV69" s="92">
        <f t="shared" si="77"/>
        <v>-543.4906194529151</v>
      </c>
      <c r="BW69" s="93">
        <f t="shared" si="78"/>
        <v>4.7220748184687409</v>
      </c>
      <c r="BX69" s="151">
        <f t="shared" ref="BX69:BX124" si="93">BQ69/AY69</f>
        <v>4.5585301837270338</v>
      </c>
      <c r="BY69" s="195">
        <f t="shared" si="79"/>
        <v>-0.25996692609955563</v>
      </c>
      <c r="BZ69" s="196">
        <f t="shared" si="80"/>
        <v>-0.17687837658425032</v>
      </c>
      <c r="CA69" s="100">
        <f t="shared" si="81"/>
        <v>0.3180952380952381</v>
      </c>
      <c r="CB69" s="101">
        <f t="shared" si="82"/>
        <v>1.2747252747252746E-2</v>
      </c>
      <c r="CC69" s="192">
        <f t="shared" si="83"/>
        <v>-1.8092607208629319E-2</v>
      </c>
      <c r="CD69" s="206"/>
    </row>
    <row r="70" spans="1:82" s="139" customFormat="1" ht="15" customHeight="1" x14ac:dyDescent="0.2">
      <c r="A70" s="138" t="s">
        <v>180</v>
      </c>
      <c r="B70" s="172" t="s">
        <v>181</v>
      </c>
      <c r="C70" s="92">
        <v>2900.28</v>
      </c>
      <c r="D70" s="92">
        <v>1824.6856599999999</v>
      </c>
      <c r="E70" s="92">
        <v>2923.1559999999999</v>
      </c>
      <c r="F70" s="91">
        <v>2645.5070000000001</v>
      </c>
      <c r="G70" s="92">
        <v>1871.9517800000001</v>
      </c>
      <c r="H70" s="93">
        <v>3006.2779999999998</v>
      </c>
      <c r="I70" s="147">
        <f t="shared" si="87"/>
        <v>0.97235052779550002</v>
      </c>
      <c r="J70" s="193">
        <f t="shared" ref="J70:J124" si="94">I70-IF(F70=0,"0",(C70/F70))</f>
        <v>-0.12395350768805757</v>
      </c>
      <c r="K70" s="194">
        <f t="shared" ref="K70:K124" si="95">I70-IF(G70=0,"0",(D70/G70))</f>
        <v>-2.3998260838076213E-3</v>
      </c>
      <c r="L70" s="91">
        <v>1436.944</v>
      </c>
      <c r="M70" s="92">
        <v>1251.7797800000001</v>
      </c>
      <c r="N70" s="92">
        <v>2085.337</v>
      </c>
      <c r="O70" s="97">
        <f t="shared" si="84"/>
        <v>0.6936607326401617</v>
      </c>
      <c r="P70" s="98">
        <f t="shared" ref="P70:P124" si="96">O70-IF(F70=0,"0",(L70/F70))</f>
        <v>0.15049679468800359</v>
      </c>
      <c r="Q70" s="99">
        <f t="shared" ref="Q70:Q124" si="97">O70-IF(G70=0,"0",(M70/G70))</f>
        <v>2.4957727907849669E-2</v>
      </c>
      <c r="R70" s="91">
        <v>904.31500000000005</v>
      </c>
      <c r="S70" s="92">
        <v>422.88900000000001</v>
      </c>
      <c r="T70" s="93">
        <v>630.96100000000001</v>
      </c>
      <c r="U70" s="100">
        <f t="shared" si="88"/>
        <v>0.20988112210514132</v>
      </c>
      <c r="V70" s="101">
        <f t="shared" ref="V70:V124" si="98">U70-R70/F70</f>
        <v>-0.13194938524184363</v>
      </c>
      <c r="W70" s="102">
        <f t="shared" ref="W70:W124" si="99">U70-S70/G70</f>
        <v>-1.6026940548053731E-2</v>
      </c>
      <c r="X70" s="91">
        <v>304.24799999999999</v>
      </c>
      <c r="Y70" s="92">
        <v>197.28299999999999</v>
      </c>
      <c r="Z70" s="93">
        <v>289.98</v>
      </c>
      <c r="AA70" s="100">
        <f t="shared" si="89"/>
        <v>9.6458145254697022E-2</v>
      </c>
      <c r="AB70" s="101">
        <f t="shared" ref="AB70:AB124" si="100">AA70-X70/F70</f>
        <v>-1.8547409446159929E-2</v>
      </c>
      <c r="AC70" s="102">
        <f t="shared" ref="AC70:AC124" si="101">AA70-Y70/G70</f>
        <v>-8.9307873597958415E-3</v>
      </c>
      <c r="AD70" s="91">
        <v>1105.9760000000001</v>
      </c>
      <c r="AE70" s="92">
        <v>1158.999</v>
      </c>
      <c r="AF70" s="92">
        <v>1202.7449999999999</v>
      </c>
      <c r="AG70" s="92">
        <f t="shared" ref="AG70:AG124" si="102">AF70-AD70</f>
        <v>96.768999999999778</v>
      </c>
      <c r="AH70" s="93">
        <f t="shared" ref="AH70:AH124" si="103">AF70-AE70</f>
        <v>43.745999999999867</v>
      </c>
      <c r="AI70" s="91">
        <v>0</v>
      </c>
      <c r="AJ70" s="92">
        <v>687.16200000000003</v>
      </c>
      <c r="AK70" s="92">
        <v>687.16200000000003</v>
      </c>
      <c r="AL70" s="92">
        <f t="shared" ref="AL70:AL124" si="104">AK70-AI70</f>
        <v>687.16200000000003</v>
      </c>
      <c r="AM70" s="93">
        <f t="shared" ref="AM70:AM124" si="105">AK70-AJ70</f>
        <v>0</v>
      </c>
      <c r="AN70" s="100">
        <f t="shared" si="85"/>
        <v>0.41145426381623146</v>
      </c>
      <c r="AO70" s="101">
        <f t="shared" ref="AO70:AO124" si="106">AN70-IF(C70=0,"0",(AD70/C70))</f>
        <v>3.012004780950106E-2</v>
      </c>
      <c r="AP70" s="102">
        <f t="shared" ref="AP70:AP124" si="107">AN70-IF(D70=0,"0",(AE70/D70))</f>
        <v>-0.22372308503189847</v>
      </c>
      <c r="AQ70" s="100">
        <f t="shared" si="86"/>
        <v>0.23507537743452625</v>
      </c>
      <c r="AR70" s="101">
        <f t="shared" ref="AR70:AR120" si="108">AQ70-IF(C70=0,"0",(AI70/C70))</f>
        <v>0.23507537743452625</v>
      </c>
      <c r="AS70" s="102">
        <f t="shared" ref="AS70:AS120" si="109">AQ70-IF(D70=0,"0",(AJ70/D70))</f>
        <v>-0.14151661046984523</v>
      </c>
      <c r="AT70" s="100">
        <f t="shared" si="90"/>
        <v>0.22857566732018797</v>
      </c>
      <c r="AU70" s="101">
        <f t="shared" ref="AU70:AU124" si="110">AT70-AI70/F70</f>
        <v>0.22857566732018797</v>
      </c>
      <c r="AV70" s="102">
        <f t="shared" ref="AV70:AV124" si="111">AT70-AJ70/G70</f>
        <v>-0.13850750615771007</v>
      </c>
      <c r="AW70" s="91">
        <v>2947</v>
      </c>
      <c r="AX70" s="92">
        <v>1692</v>
      </c>
      <c r="AY70" s="93">
        <v>2465</v>
      </c>
      <c r="AZ70" s="91">
        <v>35</v>
      </c>
      <c r="BA70" s="92">
        <v>31</v>
      </c>
      <c r="BB70" s="93">
        <v>33</v>
      </c>
      <c r="BC70" s="91">
        <v>45</v>
      </c>
      <c r="BD70" s="92">
        <v>49</v>
      </c>
      <c r="BE70" s="93">
        <v>50</v>
      </c>
      <c r="BF70" s="91">
        <f t="shared" ref="BF70:BF124" si="112">AY70/BB70/9</f>
        <v>8.2996632996633011</v>
      </c>
      <c r="BG70" s="92">
        <f t="shared" ref="BG70:BG124" si="113">BF70-AW70/AZ70/9</f>
        <v>-1.055892255892255</v>
      </c>
      <c r="BH70" s="93">
        <f t="shared" ref="BH70:BH124" si="114">BF70-AX70/BA70/6</f>
        <v>-0.79711089388508505</v>
      </c>
      <c r="BI70" s="91">
        <f t="shared" ref="BI70:BI124" si="115">AY70/BE70/9</f>
        <v>5.4777777777777779</v>
      </c>
      <c r="BJ70" s="92">
        <f t="shared" ref="BJ70:BJ124" si="116">BI70-AW70/BC70/9</f>
        <v>-1.798765432098766</v>
      </c>
      <c r="BK70" s="93">
        <f t="shared" ref="BK70:BK124" si="117">BI70-AX70/BD70/6</f>
        <v>-0.2773242630385484</v>
      </c>
      <c r="BL70" s="91">
        <v>67</v>
      </c>
      <c r="BM70" s="92">
        <v>65</v>
      </c>
      <c r="BN70" s="93">
        <v>65</v>
      </c>
      <c r="BO70" s="91">
        <v>12517</v>
      </c>
      <c r="BP70" s="92">
        <v>6860</v>
      </c>
      <c r="BQ70" s="93">
        <v>9881</v>
      </c>
      <c r="BR70" s="91">
        <f t="shared" si="91"/>
        <v>304.24835542961239</v>
      </c>
      <c r="BS70" s="92">
        <f t="shared" ref="BS70:BS124" si="118">BR70-F70*1000/BO70</f>
        <v>92.895235672482073</v>
      </c>
      <c r="BT70" s="93">
        <f t="shared" ref="BT70:BT124" si="119">BR70-G70*1000/BP70</f>
        <v>31.369087208038025</v>
      </c>
      <c r="BU70" s="91">
        <f t="shared" si="92"/>
        <v>1219.5853955375253</v>
      </c>
      <c r="BV70" s="92">
        <f t="shared" ref="BV70:BV124" si="120">BU70-F70*1000/AW70</f>
        <v>321.89045152666677</v>
      </c>
      <c r="BW70" s="93">
        <f t="shared" ref="BW70:BW124" si="121">BU70-G70*1000/AX70</f>
        <v>113.230915632088</v>
      </c>
      <c r="BX70" s="151">
        <f t="shared" si="93"/>
        <v>4.0085192697768761</v>
      </c>
      <c r="BY70" s="195">
        <f t="shared" ref="BY70:BY124" si="122">BX70-BO70/AW70</f>
        <v>-0.23885093721328321</v>
      </c>
      <c r="BZ70" s="196">
        <f t="shared" ref="BZ70:BZ124" si="123">BX70-BP70/AX70</f>
        <v>-4.5854252681753138E-2</v>
      </c>
      <c r="CA70" s="100">
        <f t="shared" ref="CA70:CA123" si="124">(BQ70/BN70)/273</f>
        <v>0.55683291067906449</v>
      </c>
      <c r="CB70" s="101">
        <f t="shared" ref="CB70:CB123" si="125">CA70-(BO70/BL70)/273</f>
        <v>-0.12749271394506767</v>
      </c>
      <c r="CC70" s="192">
        <f t="shared" ref="CC70:CC124" si="126">CA70-(BP70/BM70)/181</f>
        <v>-2.6252512185363841E-2</v>
      </c>
      <c r="CD70" s="206"/>
    </row>
    <row r="71" spans="1:82" s="139" customFormat="1" ht="15" customHeight="1" x14ac:dyDescent="0.2">
      <c r="A71" s="138" t="s">
        <v>180</v>
      </c>
      <c r="B71" s="172" t="s">
        <v>182</v>
      </c>
      <c r="C71" s="92">
        <v>2783.7429999999999</v>
      </c>
      <c r="D71" s="92">
        <v>1842.338</v>
      </c>
      <c r="E71" s="92">
        <v>2670.9079999999999</v>
      </c>
      <c r="F71" s="91">
        <v>2833.1190000000001</v>
      </c>
      <c r="G71" s="92">
        <v>1860.548</v>
      </c>
      <c r="H71" s="93">
        <v>2945.3780000000002</v>
      </c>
      <c r="I71" s="147">
        <f t="shared" si="87"/>
        <v>0.90681331903748852</v>
      </c>
      <c r="J71" s="193">
        <f t="shared" si="94"/>
        <v>-7.5758539045422846E-2</v>
      </c>
      <c r="K71" s="194">
        <f t="shared" si="95"/>
        <v>-8.3399241992917594E-2</v>
      </c>
      <c r="L71" s="91">
        <v>2011.8230000000001</v>
      </c>
      <c r="M71" s="92">
        <v>1508.7280000000001</v>
      </c>
      <c r="N71" s="92">
        <v>2262.2550000000001</v>
      </c>
      <c r="O71" s="97">
        <f t="shared" si="84"/>
        <v>0.76806949736162899</v>
      </c>
      <c r="P71" s="98">
        <f t="shared" si="96"/>
        <v>5.7960603241756115E-2</v>
      </c>
      <c r="Q71" s="99">
        <f t="shared" si="97"/>
        <v>-4.2835676812861601E-2</v>
      </c>
      <c r="R71" s="91">
        <v>653.40599999999995</v>
      </c>
      <c r="S71" s="92">
        <v>248.23399999999992</v>
      </c>
      <c r="T71" s="93">
        <v>530.678</v>
      </c>
      <c r="U71" s="100">
        <f t="shared" si="88"/>
        <v>0.18017313906737945</v>
      </c>
      <c r="V71" s="101">
        <f t="shared" si="98"/>
        <v>-5.0458189867268161E-2</v>
      </c>
      <c r="W71" s="102">
        <f t="shared" si="99"/>
        <v>4.6753307920857051E-2</v>
      </c>
      <c r="X71" s="91">
        <v>167.89</v>
      </c>
      <c r="Y71" s="92">
        <v>103.586</v>
      </c>
      <c r="Z71" s="93">
        <v>152.45500000000001</v>
      </c>
      <c r="AA71" s="100">
        <f t="shared" si="89"/>
        <v>5.1760758720951948E-2</v>
      </c>
      <c r="AB71" s="101">
        <f t="shared" si="100"/>
        <v>-7.4990182245275663E-3</v>
      </c>
      <c r="AC71" s="102">
        <f t="shared" si="101"/>
        <v>-3.9142359580351047E-3</v>
      </c>
      <c r="AD71" s="91">
        <v>701.64499999999998</v>
      </c>
      <c r="AE71" s="92">
        <v>992.25599999999997</v>
      </c>
      <c r="AF71" s="92">
        <v>1141.0640000000001</v>
      </c>
      <c r="AG71" s="92">
        <f t="shared" si="102"/>
        <v>439.4190000000001</v>
      </c>
      <c r="AH71" s="93">
        <f t="shared" si="103"/>
        <v>148.80800000000011</v>
      </c>
      <c r="AI71" s="91">
        <v>153.38900000000001</v>
      </c>
      <c r="AJ71" s="92">
        <v>105.495</v>
      </c>
      <c r="AK71" s="92">
        <v>82.887</v>
      </c>
      <c r="AL71" s="92">
        <f t="shared" si="104"/>
        <v>-70.50200000000001</v>
      </c>
      <c r="AM71" s="93">
        <f t="shared" si="105"/>
        <v>-22.608000000000004</v>
      </c>
      <c r="AN71" s="100">
        <f t="shared" si="85"/>
        <v>0.42721950737352243</v>
      </c>
      <c r="AO71" s="101">
        <f t="shared" si="106"/>
        <v>0.17516858169539767</v>
      </c>
      <c r="AP71" s="102">
        <f t="shared" si="107"/>
        <v>-0.11136570337499385</v>
      </c>
      <c r="AQ71" s="100">
        <f t="shared" si="86"/>
        <v>3.1033266589489419E-2</v>
      </c>
      <c r="AR71" s="101">
        <f t="shared" si="108"/>
        <v>-2.4068443589934478E-2</v>
      </c>
      <c r="AS71" s="102">
        <f t="shared" si="109"/>
        <v>-2.6228213117274489E-2</v>
      </c>
      <c r="AT71" s="100">
        <f t="shared" si="90"/>
        <v>2.8141379476590102E-2</v>
      </c>
      <c r="AU71" s="101">
        <f t="shared" si="110"/>
        <v>-2.6000010277952505E-2</v>
      </c>
      <c r="AV71" s="102">
        <f t="shared" si="111"/>
        <v>-2.8559656992235213E-2</v>
      </c>
      <c r="AW71" s="91">
        <v>4235</v>
      </c>
      <c r="AX71" s="92">
        <v>2094</v>
      </c>
      <c r="AY71" s="93">
        <v>3210</v>
      </c>
      <c r="AZ71" s="91">
        <v>33</v>
      </c>
      <c r="BA71" s="92">
        <v>41</v>
      </c>
      <c r="BB71" s="93">
        <v>40</v>
      </c>
      <c r="BC71" s="91">
        <v>72</v>
      </c>
      <c r="BD71" s="92">
        <v>76</v>
      </c>
      <c r="BE71" s="93">
        <v>75</v>
      </c>
      <c r="BF71" s="91">
        <f t="shared" si="112"/>
        <v>8.9166666666666661</v>
      </c>
      <c r="BG71" s="92">
        <f t="shared" si="113"/>
        <v>-5.3425925925925934</v>
      </c>
      <c r="BH71" s="93">
        <f t="shared" si="114"/>
        <v>0.404471544715447</v>
      </c>
      <c r="BI71" s="91">
        <f t="shared" si="115"/>
        <v>4.7555555555555555</v>
      </c>
      <c r="BJ71" s="92">
        <f t="shared" si="116"/>
        <v>-1.7799382716049381</v>
      </c>
      <c r="BK71" s="93">
        <f t="shared" si="117"/>
        <v>0.16345029239766085</v>
      </c>
      <c r="BL71" s="91">
        <v>124</v>
      </c>
      <c r="BM71" s="92">
        <v>119</v>
      </c>
      <c r="BN71" s="93">
        <v>119</v>
      </c>
      <c r="BO71" s="91">
        <v>23152</v>
      </c>
      <c r="BP71" s="92">
        <v>10967</v>
      </c>
      <c r="BQ71" s="93">
        <v>17195</v>
      </c>
      <c r="BR71" s="91">
        <f t="shared" si="91"/>
        <v>171.29270136667637</v>
      </c>
      <c r="BS71" s="92">
        <f t="shared" si="118"/>
        <v>48.922322997636982</v>
      </c>
      <c r="BT71" s="93">
        <f t="shared" si="119"/>
        <v>1.6430250650442133</v>
      </c>
      <c r="BU71" s="91">
        <f t="shared" si="92"/>
        <v>917.5632398753894</v>
      </c>
      <c r="BV71" s="92">
        <f t="shared" si="120"/>
        <v>248.58590811623947</v>
      </c>
      <c r="BW71" s="93">
        <f t="shared" si="121"/>
        <v>29.049390782743785</v>
      </c>
      <c r="BX71" s="151">
        <f t="shared" si="93"/>
        <v>5.3566978193146415</v>
      </c>
      <c r="BY71" s="195">
        <f t="shared" si="122"/>
        <v>-0.11012626569126205</v>
      </c>
      <c r="BZ71" s="196">
        <f t="shared" si="123"/>
        <v>0.11935302466325659</v>
      </c>
      <c r="CA71" s="100">
        <f t="shared" si="124"/>
        <v>0.52928863853233599</v>
      </c>
      <c r="CB71" s="101">
        <f t="shared" si="125"/>
        <v>-0.15462959377299312</v>
      </c>
      <c r="CC71" s="192">
        <f t="shared" si="126"/>
        <v>2.011922491053364E-2</v>
      </c>
      <c r="CD71" s="206"/>
    </row>
    <row r="72" spans="1:82" s="139" customFormat="1" ht="15" customHeight="1" x14ac:dyDescent="0.2">
      <c r="A72" s="138" t="s">
        <v>183</v>
      </c>
      <c r="B72" s="172" t="s">
        <v>184</v>
      </c>
      <c r="C72" s="92">
        <v>2947.279</v>
      </c>
      <c r="D72" s="92">
        <v>1936.1990000000001</v>
      </c>
      <c r="E72" s="92">
        <v>2831.0169999999998</v>
      </c>
      <c r="F72" s="91">
        <v>2687.8310000000001</v>
      </c>
      <c r="G72" s="92">
        <v>2000.6279999999999</v>
      </c>
      <c r="H72" s="93">
        <v>2947.415</v>
      </c>
      <c r="I72" s="147">
        <f t="shared" si="87"/>
        <v>0.96050844553617321</v>
      </c>
      <c r="J72" s="193">
        <f t="shared" si="94"/>
        <v>-0.13601845663885181</v>
      </c>
      <c r="K72" s="194">
        <f t="shared" si="95"/>
        <v>-7.2871666416030045E-3</v>
      </c>
      <c r="L72" s="91">
        <v>2164.2979999999998</v>
      </c>
      <c r="M72" s="92">
        <v>1583.55</v>
      </c>
      <c r="N72" s="92">
        <v>2359.1860000000001</v>
      </c>
      <c r="O72" s="97">
        <f t="shared" si="84"/>
        <v>0.80042545756196537</v>
      </c>
      <c r="P72" s="98">
        <f t="shared" si="96"/>
        <v>-4.7955552174837601E-3</v>
      </c>
      <c r="Q72" s="99">
        <f t="shared" si="97"/>
        <v>8.8989968706224554E-3</v>
      </c>
      <c r="R72" s="91">
        <v>384.86099999999999</v>
      </c>
      <c r="S72" s="92">
        <v>280.154</v>
      </c>
      <c r="T72" s="93">
        <v>376.755</v>
      </c>
      <c r="U72" s="100">
        <f t="shared" si="88"/>
        <v>0.12782556918520127</v>
      </c>
      <c r="V72" s="101">
        <f t="shared" si="98"/>
        <v>-1.5360888594324301E-2</v>
      </c>
      <c r="W72" s="102">
        <f t="shared" si="99"/>
        <v>-1.2207460443495327E-2</v>
      </c>
      <c r="X72" s="91">
        <v>138.672</v>
      </c>
      <c r="Y72" s="92">
        <v>136.92400000000001</v>
      </c>
      <c r="Z72" s="93">
        <v>211.45400000000001</v>
      </c>
      <c r="AA72" s="100">
        <f t="shared" si="89"/>
        <v>7.1742187645784536E-2</v>
      </c>
      <c r="AB72" s="101">
        <f t="shared" si="100"/>
        <v>2.0149658204759419E-2</v>
      </c>
      <c r="AC72" s="102">
        <f t="shared" si="101"/>
        <v>3.3016779658240347E-3</v>
      </c>
      <c r="AD72" s="91">
        <v>501.37400000000002</v>
      </c>
      <c r="AE72" s="92">
        <v>602.22699999999998</v>
      </c>
      <c r="AF72" s="92">
        <v>599.76499999999999</v>
      </c>
      <c r="AG72" s="92">
        <f t="shared" si="102"/>
        <v>98.390999999999963</v>
      </c>
      <c r="AH72" s="93">
        <f t="shared" si="103"/>
        <v>-2.4619999999999891</v>
      </c>
      <c r="AI72" s="91">
        <v>0</v>
      </c>
      <c r="AJ72" s="92">
        <v>0</v>
      </c>
      <c r="AK72" s="92">
        <v>0</v>
      </c>
      <c r="AL72" s="92">
        <f t="shared" si="104"/>
        <v>0</v>
      </c>
      <c r="AM72" s="93">
        <f t="shared" si="105"/>
        <v>0</v>
      </c>
      <c r="AN72" s="100">
        <f t="shared" si="85"/>
        <v>0.21185496236864704</v>
      </c>
      <c r="AO72" s="101">
        <f t="shared" si="106"/>
        <v>4.1740765511138811E-2</v>
      </c>
      <c r="AP72" s="102">
        <f t="shared" si="107"/>
        <v>-9.9180731792955112E-2</v>
      </c>
      <c r="AQ72" s="100">
        <f t="shared" si="86"/>
        <v>0</v>
      </c>
      <c r="AR72" s="101">
        <f t="shared" si="108"/>
        <v>0</v>
      </c>
      <c r="AS72" s="102">
        <f t="shared" si="109"/>
        <v>0</v>
      </c>
      <c r="AT72" s="100">
        <f t="shared" si="90"/>
        <v>0</v>
      </c>
      <c r="AU72" s="101">
        <f t="shared" si="110"/>
        <v>0</v>
      </c>
      <c r="AV72" s="102">
        <f t="shared" si="111"/>
        <v>0</v>
      </c>
      <c r="AW72" s="91">
        <v>4187</v>
      </c>
      <c r="AX72" s="92">
        <v>2125</v>
      </c>
      <c r="AY72" s="93">
        <v>3042</v>
      </c>
      <c r="AZ72" s="91">
        <v>47</v>
      </c>
      <c r="BA72" s="92">
        <v>42</v>
      </c>
      <c r="BB72" s="93">
        <v>43</v>
      </c>
      <c r="BC72" s="91">
        <v>63</v>
      </c>
      <c r="BD72" s="92">
        <v>66</v>
      </c>
      <c r="BE72" s="93">
        <v>66</v>
      </c>
      <c r="BF72" s="91">
        <f t="shared" si="112"/>
        <v>7.8604651162790695</v>
      </c>
      <c r="BG72" s="92">
        <f t="shared" si="113"/>
        <v>-2.0378800373852322</v>
      </c>
      <c r="BH72" s="93">
        <f t="shared" si="114"/>
        <v>-0.57207456626061237</v>
      </c>
      <c r="BI72" s="91">
        <f t="shared" si="115"/>
        <v>5.1212121212121211</v>
      </c>
      <c r="BJ72" s="92">
        <f t="shared" si="116"/>
        <v>-2.2632675966009295</v>
      </c>
      <c r="BK72" s="93">
        <f t="shared" si="117"/>
        <v>-0.24494949494949481</v>
      </c>
      <c r="BL72" s="91">
        <v>104</v>
      </c>
      <c r="BM72" s="92">
        <v>104</v>
      </c>
      <c r="BN72" s="93">
        <v>104</v>
      </c>
      <c r="BO72" s="91">
        <v>17917</v>
      </c>
      <c r="BP72" s="92">
        <v>8753</v>
      </c>
      <c r="BQ72" s="93">
        <v>12392</v>
      </c>
      <c r="BR72" s="91">
        <f t="shared" si="91"/>
        <v>237.84820852162684</v>
      </c>
      <c r="BS72" s="92">
        <f t="shared" si="118"/>
        <v>87.832525092481347</v>
      </c>
      <c r="BT72" s="93">
        <f t="shared" si="119"/>
        <v>9.2833736078829929</v>
      </c>
      <c r="BU72" s="91">
        <f t="shared" si="92"/>
        <v>968.90696909927681</v>
      </c>
      <c r="BV72" s="92">
        <f t="shared" si="120"/>
        <v>326.96022919003394</v>
      </c>
      <c r="BW72" s="93">
        <f t="shared" si="121"/>
        <v>27.434969099276827</v>
      </c>
      <c r="BX72" s="151">
        <f t="shared" si="93"/>
        <v>4.0736357659434583</v>
      </c>
      <c r="BY72" s="195">
        <f t="shared" si="122"/>
        <v>-0.20556175017786948</v>
      </c>
      <c r="BZ72" s="196">
        <f t="shared" si="123"/>
        <v>-4.542305758595333E-2</v>
      </c>
      <c r="CA72" s="100">
        <f t="shared" si="124"/>
        <v>0.4364609749225134</v>
      </c>
      <c r="CB72" s="101">
        <f t="shared" si="125"/>
        <v>-0.19459706959706963</v>
      </c>
      <c r="CC72" s="192">
        <f t="shared" si="126"/>
        <v>-2.8530525289981234E-2</v>
      </c>
      <c r="CD72" s="206"/>
    </row>
    <row r="73" spans="1:82" s="139" customFormat="1" ht="15" customHeight="1" x14ac:dyDescent="0.2">
      <c r="A73" s="138" t="s">
        <v>183</v>
      </c>
      <c r="B73" s="172" t="s">
        <v>185</v>
      </c>
      <c r="C73" s="92">
        <v>2817.6909999999998</v>
      </c>
      <c r="D73" s="92">
        <v>1817.91</v>
      </c>
      <c r="E73" s="92">
        <v>2676.8969999999999</v>
      </c>
      <c r="F73" s="91">
        <v>2685.8209999999999</v>
      </c>
      <c r="G73" s="92">
        <v>1892.943</v>
      </c>
      <c r="H73" s="93">
        <v>2801.1120000000001</v>
      </c>
      <c r="I73" s="147">
        <f t="shared" si="87"/>
        <v>0.95565511125581548</v>
      </c>
      <c r="J73" s="193">
        <f t="shared" si="94"/>
        <v>-9.3443469773970222E-2</v>
      </c>
      <c r="K73" s="194">
        <f t="shared" si="95"/>
        <v>-4.7066112049243269E-3</v>
      </c>
      <c r="L73" s="91">
        <v>1729.6610000000001</v>
      </c>
      <c r="M73" s="92">
        <v>1461.82</v>
      </c>
      <c r="N73" s="92">
        <v>2172.855</v>
      </c>
      <c r="O73" s="97">
        <f t="shared" si="84"/>
        <v>0.77571157454610884</v>
      </c>
      <c r="P73" s="98">
        <f t="shared" si="96"/>
        <v>0.13171445038928675</v>
      </c>
      <c r="Q73" s="99">
        <f t="shared" si="97"/>
        <v>3.4643383641425052E-3</v>
      </c>
      <c r="R73" s="91">
        <v>871.70699999999999</v>
      </c>
      <c r="S73" s="92">
        <v>297.18300000000005</v>
      </c>
      <c r="T73" s="93">
        <v>403.255</v>
      </c>
      <c r="U73" s="100">
        <f t="shared" si="88"/>
        <v>0.14396246919080707</v>
      </c>
      <c r="V73" s="101">
        <f t="shared" si="98"/>
        <v>-0.18059639009281608</v>
      </c>
      <c r="W73" s="102">
        <f t="shared" si="99"/>
        <v>-1.3032749365694651E-2</v>
      </c>
      <c r="X73" s="91">
        <v>84.453000000000003</v>
      </c>
      <c r="Y73" s="92">
        <v>133.94</v>
      </c>
      <c r="Z73" s="93">
        <v>225.00200000000001</v>
      </c>
      <c r="AA73" s="100">
        <f t="shared" si="89"/>
        <v>8.0325956263084086E-2</v>
      </c>
      <c r="AB73" s="101">
        <f t="shared" si="100"/>
        <v>4.8881939703529297E-2</v>
      </c>
      <c r="AC73" s="102">
        <f t="shared" si="101"/>
        <v>9.5684110015521739E-3</v>
      </c>
      <c r="AD73" s="91">
        <v>4166.1319999999996</v>
      </c>
      <c r="AE73" s="92">
        <v>4025.355</v>
      </c>
      <c r="AF73" s="92">
        <v>4007.6669999999999</v>
      </c>
      <c r="AG73" s="92">
        <f t="shared" si="102"/>
        <v>-158.46499999999969</v>
      </c>
      <c r="AH73" s="93">
        <f t="shared" si="103"/>
        <v>-17.688000000000102</v>
      </c>
      <c r="AI73" s="91">
        <v>815.37599999999998</v>
      </c>
      <c r="AJ73" s="92">
        <v>668.14300000000003</v>
      </c>
      <c r="AK73" s="92">
        <v>665.11099999999999</v>
      </c>
      <c r="AL73" s="92">
        <f t="shared" si="104"/>
        <v>-150.26499999999999</v>
      </c>
      <c r="AM73" s="93">
        <f t="shared" si="105"/>
        <v>-3.0320000000000391</v>
      </c>
      <c r="AN73" s="100">
        <f t="shared" si="85"/>
        <v>1.4971315668850913</v>
      </c>
      <c r="AO73" s="101">
        <f t="shared" si="106"/>
        <v>1.8569155321864539E-2</v>
      </c>
      <c r="AP73" s="102">
        <f t="shared" si="107"/>
        <v>-0.7171447174194121</v>
      </c>
      <c r="AQ73" s="100">
        <f t="shared" si="86"/>
        <v>0.24846342612360506</v>
      </c>
      <c r="AR73" s="101">
        <f t="shared" si="108"/>
        <v>-4.0913939953796608E-2</v>
      </c>
      <c r="AS73" s="102">
        <f t="shared" si="109"/>
        <v>-0.1190701701490377</v>
      </c>
      <c r="AT73" s="100">
        <f t="shared" si="90"/>
        <v>0.23744534313515489</v>
      </c>
      <c r="AU73" s="101">
        <f t="shared" si="110"/>
        <v>-6.6140040998784039E-2</v>
      </c>
      <c r="AV73" s="102">
        <f t="shared" si="111"/>
        <v>-0.11551985444343041</v>
      </c>
      <c r="AW73" s="91">
        <v>4022</v>
      </c>
      <c r="AX73" s="92">
        <v>2019</v>
      </c>
      <c r="AY73" s="93">
        <v>2894</v>
      </c>
      <c r="AZ73" s="91">
        <v>44</v>
      </c>
      <c r="BA73" s="92">
        <v>43</v>
      </c>
      <c r="BB73" s="93">
        <v>43</v>
      </c>
      <c r="BC73" s="91">
        <v>65</v>
      </c>
      <c r="BD73" s="92">
        <v>62</v>
      </c>
      <c r="BE73" s="93">
        <v>62</v>
      </c>
      <c r="BF73" s="91">
        <f t="shared" si="112"/>
        <v>7.4780361757105949</v>
      </c>
      <c r="BG73" s="92">
        <f t="shared" si="113"/>
        <v>-2.6785294808550608</v>
      </c>
      <c r="BH73" s="93">
        <f t="shared" si="114"/>
        <v>-0.34754521963824292</v>
      </c>
      <c r="BI73" s="91">
        <f t="shared" si="115"/>
        <v>5.1863799283154126</v>
      </c>
      <c r="BJ73" s="92">
        <f t="shared" si="116"/>
        <v>-1.688833746898263</v>
      </c>
      <c r="BK73" s="93">
        <f t="shared" si="117"/>
        <v>-0.24103942652329646</v>
      </c>
      <c r="BL73" s="91">
        <v>125</v>
      </c>
      <c r="BM73" s="92">
        <v>125</v>
      </c>
      <c r="BN73" s="93">
        <v>125</v>
      </c>
      <c r="BO73" s="91">
        <v>15255</v>
      </c>
      <c r="BP73" s="92">
        <v>7684</v>
      </c>
      <c r="BQ73" s="93">
        <v>10777</v>
      </c>
      <c r="BR73" s="91">
        <f t="shared" si="91"/>
        <v>259.91574649716989</v>
      </c>
      <c r="BS73" s="92">
        <f t="shared" si="118"/>
        <v>83.854061803626792</v>
      </c>
      <c r="BT73" s="93">
        <f t="shared" si="119"/>
        <v>13.567099958908557</v>
      </c>
      <c r="BU73" s="91">
        <f t="shared" si="92"/>
        <v>967.90324809951619</v>
      </c>
      <c r="BV73" s="92">
        <f t="shared" si="120"/>
        <v>300.12080155550825</v>
      </c>
      <c r="BW73" s="93">
        <f t="shared" si="121"/>
        <v>30.338612141120961</v>
      </c>
      <c r="BX73" s="151">
        <f t="shared" si="93"/>
        <v>3.7239115411195578</v>
      </c>
      <c r="BY73" s="195">
        <f t="shared" si="122"/>
        <v>-6.8977568776016351E-2</v>
      </c>
      <c r="BZ73" s="196">
        <f t="shared" si="123"/>
        <v>-8.1932936344533136E-2</v>
      </c>
      <c r="CA73" s="100">
        <f t="shared" si="124"/>
        <v>0.31580952380952376</v>
      </c>
      <c r="CB73" s="101">
        <f t="shared" si="125"/>
        <v>-0.13122344322344331</v>
      </c>
      <c r="CC73" s="192">
        <f t="shared" si="126"/>
        <v>-2.3814785582741416E-2</v>
      </c>
      <c r="CD73" s="206"/>
    </row>
    <row r="74" spans="1:82" s="139" customFormat="1" ht="15" customHeight="1" x14ac:dyDescent="0.2">
      <c r="A74" s="138" t="s">
        <v>183</v>
      </c>
      <c r="B74" s="172" t="s">
        <v>186</v>
      </c>
      <c r="C74" s="92">
        <v>5740.9470000000001</v>
      </c>
      <c r="D74" s="92">
        <v>4206.8879999999999</v>
      </c>
      <c r="E74" s="92">
        <v>6412.5439999999999</v>
      </c>
      <c r="F74" s="91">
        <v>4947.8909999999996</v>
      </c>
      <c r="G74" s="92">
        <v>3621.7979999999998</v>
      </c>
      <c r="H74" s="93">
        <v>5526.3119999999999</v>
      </c>
      <c r="I74" s="147">
        <f t="shared" si="87"/>
        <v>1.1603659004413793</v>
      </c>
      <c r="J74" s="193">
        <f t="shared" si="94"/>
        <v>8.427742260219695E-5</v>
      </c>
      <c r="K74" s="194">
        <f t="shared" si="95"/>
        <v>-1.1809334792314274E-3</v>
      </c>
      <c r="L74" s="91">
        <v>3527.1790000000001</v>
      </c>
      <c r="M74" s="92">
        <v>2578.5059999999999</v>
      </c>
      <c r="N74" s="92">
        <v>3902.1210000000001</v>
      </c>
      <c r="O74" s="97">
        <f t="shared" si="84"/>
        <v>0.70609856989616226</v>
      </c>
      <c r="P74" s="98">
        <f t="shared" si="96"/>
        <v>-6.7665679979426185E-3</v>
      </c>
      <c r="Q74" s="99">
        <f t="shared" si="97"/>
        <v>-5.8422948345598913E-3</v>
      </c>
      <c r="R74" s="91">
        <v>974.02099999999996</v>
      </c>
      <c r="S74" s="92">
        <v>634.3549999999999</v>
      </c>
      <c r="T74" s="93">
        <v>1024.9649999999999</v>
      </c>
      <c r="U74" s="100">
        <f t="shared" si="88"/>
        <v>0.18546998432227496</v>
      </c>
      <c r="V74" s="101">
        <f t="shared" si="98"/>
        <v>-1.1385807367558148E-2</v>
      </c>
      <c r="W74" s="102">
        <f t="shared" si="99"/>
        <v>1.0320790468835328E-2</v>
      </c>
      <c r="X74" s="91">
        <v>446.69099999999997</v>
      </c>
      <c r="Y74" s="92">
        <v>408.93700000000001</v>
      </c>
      <c r="Z74" s="93">
        <v>599.226</v>
      </c>
      <c r="AA74" s="100">
        <f t="shared" si="89"/>
        <v>0.10843144578156283</v>
      </c>
      <c r="AB74" s="101">
        <f t="shared" si="100"/>
        <v>1.8152375365500711E-2</v>
      </c>
      <c r="AC74" s="102">
        <f t="shared" si="101"/>
        <v>-4.4784956342753951E-3</v>
      </c>
      <c r="AD74" s="91">
        <v>64.103999999999999</v>
      </c>
      <c r="AE74" s="92">
        <v>71.025000000000006</v>
      </c>
      <c r="AF74" s="92">
        <v>68.188999999999993</v>
      </c>
      <c r="AG74" s="92">
        <f t="shared" si="102"/>
        <v>4.0849999999999937</v>
      </c>
      <c r="AH74" s="93">
        <f t="shared" si="103"/>
        <v>-2.8360000000000127</v>
      </c>
      <c r="AI74" s="91">
        <v>0</v>
      </c>
      <c r="AJ74" s="92">
        <v>0</v>
      </c>
      <c r="AK74" s="92">
        <v>0</v>
      </c>
      <c r="AL74" s="92">
        <f t="shared" si="104"/>
        <v>0</v>
      </c>
      <c r="AM74" s="93">
        <f t="shared" si="105"/>
        <v>0</v>
      </c>
      <c r="AN74" s="100">
        <f t="shared" si="85"/>
        <v>1.0633689219130504E-2</v>
      </c>
      <c r="AO74" s="101">
        <f t="shared" si="106"/>
        <v>-5.3241281943560738E-4</v>
      </c>
      <c r="AP74" s="102">
        <f t="shared" si="107"/>
        <v>-6.2493369037422732E-3</v>
      </c>
      <c r="AQ74" s="100">
        <f t="shared" si="86"/>
        <v>0</v>
      </c>
      <c r="AR74" s="101">
        <f t="shared" si="108"/>
        <v>0</v>
      </c>
      <c r="AS74" s="102">
        <f t="shared" si="109"/>
        <v>0</v>
      </c>
      <c r="AT74" s="100">
        <f t="shared" si="90"/>
        <v>0</v>
      </c>
      <c r="AU74" s="101">
        <f t="shared" si="110"/>
        <v>0</v>
      </c>
      <c r="AV74" s="102">
        <f t="shared" si="111"/>
        <v>0</v>
      </c>
      <c r="AW74" s="91">
        <v>7367</v>
      </c>
      <c r="AX74" s="92">
        <v>4798</v>
      </c>
      <c r="AY74" s="93">
        <v>6968</v>
      </c>
      <c r="AZ74" s="91">
        <v>46</v>
      </c>
      <c r="BA74" s="92">
        <v>50</v>
      </c>
      <c r="BB74" s="93">
        <v>50</v>
      </c>
      <c r="BC74" s="91">
        <v>76</v>
      </c>
      <c r="BD74" s="92">
        <v>75</v>
      </c>
      <c r="BE74" s="93">
        <v>73</v>
      </c>
      <c r="BF74" s="91">
        <f t="shared" si="112"/>
        <v>15.484444444444446</v>
      </c>
      <c r="BG74" s="92">
        <f t="shared" si="113"/>
        <v>-2.3102415458937173</v>
      </c>
      <c r="BH74" s="93">
        <f t="shared" si="114"/>
        <v>-0.50888888888888673</v>
      </c>
      <c r="BI74" s="91">
        <f t="shared" si="115"/>
        <v>10.605783866057839</v>
      </c>
      <c r="BJ74" s="92">
        <f t="shared" si="116"/>
        <v>-0.16468397019947112</v>
      </c>
      <c r="BK74" s="93">
        <f t="shared" si="117"/>
        <v>-5.6438356164383308E-2</v>
      </c>
      <c r="BL74" s="91">
        <v>153</v>
      </c>
      <c r="BM74" s="92">
        <v>153</v>
      </c>
      <c r="BN74" s="93">
        <v>153</v>
      </c>
      <c r="BO74" s="91">
        <v>30486</v>
      </c>
      <c r="BP74" s="92">
        <v>19635</v>
      </c>
      <c r="BQ74" s="93">
        <v>28789</v>
      </c>
      <c r="BR74" s="91">
        <f t="shared" si="91"/>
        <v>191.95915106464275</v>
      </c>
      <c r="BS74" s="92">
        <f t="shared" si="118"/>
        <v>29.658718079010015</v>
      </c>
      <c r="BT74" s="93">
        <f t="shared" si="119"/>
        <v>7.5029249378283964</v>
      </c>
      <c r="BU74" s="91">
        <f t="shared" si="92"/>
        <v>793.09873708381167</v>
      </c>
      <c r="BV74" s="92">
        <f t="shared" si="120"/>
        <v>121.46971577255874</v>
      </c>
      <c r="BW74" s="93">
        <f t="shared" si="121"/>
        <v>38.242963844962105</v>
      </c>
      <c r="BX74" s="151">
        <f t="shared" si="93"/>
        <v>4.1316016073478758</v>
      </c>
      <c r="BY74" s="195">
        <f t="shared" si="122"/>
        <v>-6.5821852406946491E-3</v>
      </c>
      <c r="BZ74" s="196">
        <f t="shared" si="123"/>
        <v>3.9271469790560509E-2</v>
      </c>
      <c r="CA74" s="77">
        <f t="shared" si="124"/>
        <v>0.68924321865498339</v>
      </c>
      <c r="CB74" s="78">
        <f t="shared" si="125"/>
        <v>-4.0628217098805264E-2</v>
      </c>
      <c r="CC74" s="192">
        <f t="shared" si="126"/>
        <v>-1.9780722413156648E-2</v>
      </c>
      <c r="CD74" s="206"/>
    </row>
    <row r="75" spans="1:82" s="136" customFormat="1" ht="15" customHeight="1" x14ac:dyDescent="0.2">
      <c r="A75" s="137" t="s">
        <v>187</v>
      </c>
      <c r="B75" s="173" t="s">
        <v>188</v>
      </c>
      <c r="C75" s="69">
        <v>1279.0730000000001</v>
      </c>
      <c r="D75" s="69">
        <v>830.33915999999988</v>
      </c>
      <c r="E75" s="69">
        <v>1252.3430000000001</v>
      </c>
      <c r="F75" s="68">
        <v>1191.2840000000001</v>
      </c>
      <c r="G75" s="69">
        <v>800.34</v>
      </c>
      <c r="H75" s="70">
        <v>1191.4190000000001</v>
      </c>
      <c r="I75" s="145">
        <f t="shared" si="87"/>
        <v>1.0511356626006467</v>
      </c>
      <c r="J75" s="176">
        <f t="shared" si="94"/>
        <v>-2.2557092443490578E-2</v>
      </c>
      <c r="K75" s="146">
        <f t="shared" si="95"/>
        <v>1.3652642884026456E-2</v>
      </c>
      <c r="L75" s="68">
        <v>972.38599999999997</v>
      </c>
      <c r="M75" s="69">
        <v>660.91499999999996</v>
      </c>
      <c r="N75" s="69">
        <v>1000.163</v>
      </c>
      <c r="O75" s="74">
        <f t="shared" si="84"/>
        <v>0.83947209168227122</v>
      </c>
      <c r="P75" s="75">
        <f t="shared" si="96"/>
        <v>2.3221726530049058E-2</v>
      </c>
      <c r="Q75" s="76">
        <f t="shared" si="97"/>
        <v>1.3679303617198935E-2</v>
      </c>
      <c r="R75" s="68">
        <v>187.096</v>
      </c>
      <c r="S75" s="69">
        <v>114.13000000000007</v>
      </c>
      <c r="T75" s="70">
        <v>153.33500000000001</v>
      </c>
      <c r="U75" s="77">
        <f t="shared" si="88"/>
        <v>0.12869947516364938</v>
      </c>
      <c r="V75" s="78">
        <f t="shared" si="98"/>
        <v>-2.8354594227024882E-2</v>
      </c>
      <c r="W75" s="79">
        <f t="shared" si="99"/>
        <v>-1.3902419031317836E-2</v>
      </c>
      <c r="X75" s="68">
        <v>31.802</v>
      </c>
      <c r="Y75" s="69">
        <v>25.295000000000002</v>
      </c>
      <c r="Z75" s="70">
        <v>37.920999999999999</v>
      </c>
      <c r="AA75" s="77">
        <f t="shared" si="89"/>
        <v>3.1828433154079294E-2</v>
      </c>
      <c r="AB75" s="78">
        <f t="shared" si="100"/>
        <v>5.1328676969758687E-3</v>
      </c>
      <c r="AC75" s="79">
        <f t="shared" si="101"/>
        <v>2.2311541411877689E-4</v>
      </c>
      <c r="AD75" s="68">
        <v>247.38499999999999</v>
      </c>
      <c r="AE75" s="69">
        <v>412.99777</v>
      </c>
      <c r="AF75" s="69">
        <v>214.03399999999999</v>
      </c>
      <c r="AG75" s="69">
        <f t="shared" si="102"/>
        <v>-33.350999999999999</v>
      </c>
      <c r="AH75" s="70">
        <f t="shared" si="103"/>
        <v>-198.96377000000001</v>
      </c>
      <c r="AI75" s="68">
        <v>1.35</v>
      </c>
      <c r="AJ75" s="69">
        <v>0</v>
      </c>
      <c r="AK75" s="69">
        <v>0</v>
      </c>
      <c r="AL75" s="69">
        <f t="shared" si="104"/>
        <v>-1.35</v>
      </c>
      <c r="AM75" s="70">
        <f t="shared" si="105"/>
        <v>0</v>
      </c>
      <c r="AN75" s="77">
        <f t="shared" si="85"/>
        <v>0.17090685219624335</v>
      </c>
      <c r="AO75" s="78">
        <f t="shared" si="106"/>
        <v>-2.250274991403492E-2</v>
      </c>
      <c r="AP75" s="79">
        <f t="shared" si="107"/>
        <v>-0.3264775780406734</v>
      </c>
      <c r="AQ75" s="77">
        <f t="shared" si="86"/>
        <v>0</v>
      </c>
      <c r="AR75" s="78">
        <f t="shared" si="108"/>
        <v>-1.0554518780397991E-3</v>
      </c>
      <c r="AS75" s="79">
        <f t="shared" si="109"/>
        <v>0</v>
      </c>
      <c r="AT75" s="77">
        <f t="shared" si="90"/>
        <v>0</v>
      </c>
      <c r="AU75" s="78">
        <f t="shared" si="110"/>
        <v>-1.1332310347490606E-3</v>
      </c>
      <c r="AV75" s="79">
        <f t="shared" si="111"/>
        <v>0</v>
      </c>
      <c r="AW75" s="68">
        <v>1800</v>
      </c>
      <c r="AX75" s="69">
        <v>856</v>
      </c>
      <c r="AY75" s="70">
        <v>1303</v>
      </c>
      <c r="AZ75" s="68">
        <v>17</v>
      </c>
      <c r="BA75" s="69">
        <v>17.829999999999998</v>
      </c>
      <c r="BB75" s="70">
        <v>17.72</v>
      </c>
      <c r="BC75" s="68">
        <v>36</v>
      </c>
      <c r="BD75" s="69">
        <v>36</v>
      </c>
      <c r="BE75" s="70">
        <v>36</v>
      </c>
      <c r="BF75" s="68">
        <f t="shared" si="112"/>
        <v>8.1703034863305746</v>
      </c>
      <c r="BG75" s="69">
        <f t="shared" si="113"/>
        <v>-3.5944023960223657</v>
      </c>
      <c r="BH75" s="70">
        <f t="shared" si="114"/>
        <v>0.16880787967512312</v>
      </c>
      <c r="BI75" s="68">
        <f t="shared" si="115"/>
        <v>4.0216049382716044</v>
      </c>
      <c r="BJ75" s="69">
        <f t="shared" si="116"/>
        <v>-1.533950617283951</v>
      </c>
      <c r="BK75" s="70">
        <f t="shared" si="117"/>
        <v>5.8641975308641126E-2</v>
      </c>
      <c r="BL75" s="68">
        <v>85</v>
      </c>
      <c r="BM75" s="69">
        <v>85</v>
      </c>
      <c r="BN75" s="70">
        <v>85</v>
      </c>
      <c r="BO75" s="68">
        <v>14248</v>
      </c>
      <c r="BP75" s="69">
        <v>7079</v>
      </c>
      <c r="BQ75" s="70">
        <v>10865</v>
      </c>
      <c r="BR75" s="68">
        <f t="shared" si="91"/>
        <v>109.65660377358491</v>
      </c>
      <c r="BS75" s="69">
        <f t="shared" si="118"/>
        <v>26.045991757863405</v>
      </c>
      <c r="BT75" s="70">
        <f t="shared" si="119"/>
        <v>-3.4017378000836942</v>
      </c>
      <c r="BU75" s="68">
        <f t="shared" si="92"/>
        <v>914.36607828089029</v>
      </c>
      <c r="BV75" s="69">
        <f t="shared" si="120"/>
        <v>252.54163383644584</v>
      </c>
      <c r="BW75" s="70">
        <f t="shared" si="121"/>
        <v>-20.610557233128361</v>
      </c>
      <c r="BX75" s="150">
        <f t="shared" si="93"/>
        <v>8.3384497313891028</v>
      </c>
      <c r="BY75" s="177">
        <f t="shared" si="122"/>
        <v>0.42289417583354716</v>
      </c>
      <c r="BZ75" s="149">
        <f t="shared" si="123"/>
        <v>6.8589918304990505E-2</v>
      </c>
      <c r="CA75" s="77">
        <f t="shared" si="124"/>
        <v>0.46821805645335057</v>
      </c>
      <c r="CB75" s="78">
        <f t="shared" si="125"/>
        <v>-0.14578754578754582</v>
      </c>
      <c r="CC75" s="112">
        <f t="shared" si="126"/>
        <v>8.0945595407733717E-3</v>
      </c>
      <c r="CD75" s="206"/>
    </row>
    <row r="76" spans="1:82" s="139" customFormat="1" ht="15" customHeight="1" x14ac:dyDescent="0.2">
      <c r="A76" s="138" t="s">
        <v>189</v>
      </c>
      <c r="B76" s="172" t="s">
        <v>190</v>
      </c>
      <c r="C76" s="92">
        <v>1553.4949999999999</v>
      </c>
      <c r="D76" s="92">
        <v>1044.934</v>
      </c>
      <c r="E76" s="92">
        <v>1499.11</v>
      </c>
      <c r="F76" s="91">
        <v>1429.9770000000001</v>
      </c>
      <c r="G76" s="92">
        <v>924.50400000000002</v>
      </c>
      <c r="H76" s="93">
        <v>1422.8040000000001</v>
      </c>
      <c r="I76" s="147">
        <f t="shared" si="87"/>
        <v>1.0536307179344448</v>
      </c>
      <c r="J76" s="193">
        <f t="shared" si="94"/>
        <v>-3.2746895132058862E-2</v>
      </c>
      <c r="K76" s="194">
        <f t="shared" si="95"/>
        <v>-7.6633726567688187E-2</v>
      </c>
      <c r="L76" s="91">
        <v>1133.377</v>
      </c>
      <c r="M76" s="92">
        <v>707.66</v>
      </c>
      <c r="N76" s="92">
        <v>1106.9179999999999</v>
      </c>
      <c r="O76" s="97">
        <f t="shared" si="84"/>
        <v>0.77798347488480479</v>
      </c>
      <c r="P76" s="98">
        <f t="shared" si="96"/>
        <v>-1.4600601642300148E-2</v>
      </c>
      <c r="Q76" s="99">
        <f t="shared" si="97"/>
        <v>1.2535191264614998E-2</v>
      </c>
      <c r="R76" s="91">
        <v>177.732</v>
      </c>
      <c r="S76" s="92">
        <v>144.60500000000005</v>
      </c>
      <c r="T76" s="93">
        <v>209.32499999999999</v>
      </c>
      <c r="U76" s="100">
        <f t="shared" si="88"/>
        <v>0.14712145875327873</v>
      </c>
      <c r="V76" s="101">
        <f t="shared" si="98"/>
        <v>2.2831347793452111E-2</v>
      </c>
      <c r="W76" s="102">
        <f t="shared" si="99"/>
        <v>-9.2921424858722623E-3</v>
      </c>
      <c r="X76" s="91">
        <v>118.86799999999999</v>
      </c>
      <c r="Y76" s="92">
        <v>72.239000000000004</v>
      </c>
      <c r="Z76" s="93">
        <v>106.56100000000001</v>
      </c>
      <c r="AA76" s="100">
        <f t="shared" si="89"/>
        <v>7.4895066361916326E-2</v>
      </c>
      <c r="AB76" s="101">
        <f t="shared" si="100"/>
        <v>-8.2307461511520602E-3</v>
      </c>
      <c r="AC76" s="102">
        <f t="shared" si="101"/>
        <v>-3.243048778742888E-3</v>
      </c>
      <c r="AD76" s="91">
        <v>188.547</v>
      </c>
      <c r="AE76" s="92">
        <v>145.38900000000001</v>
      </c>
      <c r="AF76" s="92">
        <v>184.23599999999999</v>
      </c>
      <c r="AG76" s="92">
        <f t="shared" si="102"/>
        <v>-4.311000000000007</v>
      </c>
      <c r="AH76" s="93">
        <f t="shared" si="103"/>
        <v>38.84699999999998</v>
      </c>
      <c r="AI76" s="91">
        <v>3.8220000000000001</v>
      </c>
      <c r="AJ76" s="92">
        <v>0</v>
      </c>
      <c r="AK76" s="92">
        <v>0</v>
      </c>
      <c r="AL76" s="92">
        <f t="shared" si="104"/>
        <v>-3.8220000000000001</v>
      </c>
      <c r="AM76" s="93">
        <f t="shared" si="105"/>
        <v>0</v>
      </c>
      <c r="AN76" s="100">
        <f t="shared" si="85"/>
        <v>0.12289691883851085</v>
      </c>
      <c r="AO76" s="101">
        <f t="shared" si="106"/>
        <v>1.5273618074293227E-3</v>
      </c>
      <c r="AP76" s="102">
        <f t="shared" si="107"/>
        <v>-1.6240098427651437E-2</v>
      </c>
      <c r="AQ76" s="100">
        <f t="shared" si="86"/>
        <v>0</v>
      </c>
      <c r="AR76" s="101">
        <f t="shared" si="108"/>
        <v>-2.460258964463999E-3</v>
      </c>
      <c r="AS76" s="102">
        <f t="shared" si="109"/>
        <v>0</v>
      </c>
      <c r="AT76" s="100">
        <f t="shared" si="90"/>
        <v>0</v>
      </c>
      <c r="AU76" s="101">
        <f t="shared" si="110"/>
        <v>-2.6727702613398674E-3</v>
      </c>
      <c r="AV76" s="102">
        <f t="shared" si="111"/>
        <v>0</v>
      </c>
      <c r="AW76" s="91">
        <v>1342</v>
      </c>
      <c r="AX76" s="92">
        <v>683</v>
      </c>
      <c r="AY76" s="93">
        <v>978</v>
      </c>
      <c r="AZ76" s="91">
        <v>19</v>
      </c>
      <c r="BA76" s="92">
        <v>20</v>
      </c>
      <c r="BB76" s="93">
        <v>20</v>
      </c>
      <c r="BC76" s="91">
        <v>32</v>
      </c>
      <c r="BD76" s="92">
        <v>32</v>
      </c>
      <c r="BE76" s="93">
        <v>29</v>
      </c>
      <c r="BF76" s="91">
        <f t="shared" si="112"/>
        <v>5.4333333333333336</v>
      </c>
      <c r="BG76" s="92">
        <f t="shared" si="113"/>
        <v>-2.4146198830409356</v>
      </c>
      <c r="BH76" s="93">
        <f t="shared" si="114"/>
        <v>-0.25833333333333286</v>
      </c>
      <c r="BI76" s="91">
        <f t="shared" si="115"/>
        <v>3.7471264367816093</v>
      </c>
      <c r="BJ76" s="92">
        <f t="shared" si="116"/>
        <v>-0.91259578544061304</v>
      </c>
      <c r="BK76" s="93">
        <f t="shared" si="117"/>
        <v>0.18983477011494276</v>
      </c>
      <c r="BL76" s="91">
        <v>55</v>
      </c>
      <c r="BM76" s="92">
        <v>55</v>
      </c>
      <c r="BN76" s="93">
        <v>55</v>
      </c>
      <c r="BO76" s="91">
        <v>7180</v>
      </c>
      <c r="BP76" s="92">
        <v>3447</v>
      </c>
      <c r="BQ76" s="93">
        <v>4967</v>
      </c>
      <c r="BR76" s="91">
        <f t="shared" si="91"/>
        <v>286.4513791020737</v>
      </c>
      <c r="BS76" s="92">
        <f t="shared" si="118"/>
        <v>87.290237040792363</v>
      </c>
      <c r="BT76" s="93">
        <f t="shared" si="119"/>
        <v>18.245983105555013</v>
      </c>
      <c r="BU76" s="91">
        <f t="shared" si="92"/>
        <v>1454.8098159509202</v>
      </c>
      <c r="BV76" s="92">
        <f t="shared" si="120"/>
        <v>389.25318405822281</v>
      </c>
      <c r="BW76" s="93">
        <f t="shared" si="121"/>
        <v>101.21684376936832</v>
      </c>
      <c r="BX76" s="151">
        <f t="shared" si="93"/>
        <v>5.0787321063394684</v>
      </c>
      <c r="BY76" s="195">
        <f t="shared" si="122"/>
        <v>-0.27149144060538966</v>
      </c>
      <c r="BZ76" s="196">
        <f t="shared" si="123"/>
        <v>3.1879983352645525E-2</v>
      </c>
      <c r="CA76" s="100">
        <f t="shared" si="124"/>
        <v>0.3308025308025308</v>
      </c>
      <c r="CB76" s="101">
        <f t="shared" si="125"/>
        <v>-0.14738594738594735</v>
      </c>
      <c r="CC76" s="192">
        <f t="shared" si="126"/>
        <v>-1.5455630925244157E-2</v>
      </c>
      <c r="CD76" s="206"/>
    </row>
    <row r="77" spans="1:82" s="139" customFormat="1" ht="15" customHeight="1" x14ac:dyDescent="0.2">
      <c r="A77" s="138" t="s">
        <v>91</v>
      </c>
      <c r="B77" s="172" t="s">
        <v>191</v>
      </c>
      <c r="C77" s="92">
        <v>5204.3810000000003</v>
      </c>
      <c r="D77" s="92">
        <v>3786.1590000000001</v>
      </c>
      <c r="E77" s="92">
        <v>5977.8779999999997</v>
      </c>
      <c r="F77" s="91">
        <v>3658.5720000000001</v>
      </c>
      <c r="G77" s="92">
        <v>3258.9949999999999</v>
      </c>
      <c r="H77" s="93">
        <v>5051.6840000000002</v>
      </c>
      <c r="I77" s="147">
        <f t="shared" si="87"/>
        <v>1.1833436137335589</v>
      </c>
      <c r="J77" s="193">
        <f t="shared" si="94"/>
        <v>-0.23917342296819255</v>
      </c>
      <c r="K77" s="194">
        <f t="shared" si="95"/>
        <v>2.158699858072799E-2</v>
      </c>
      <c r="L77" s="91">
        <v>1395.5940000000001</v>
      </c>
      <c r="M77" s="92">
        <v>1014.932</v>
      </c>
      <c r="N77" s="92">
        <v>1429.13</v>
      </c>
      <c r="O77" s="97">
        <f t="shared" si="84"/>
        <v>0.28290170168997114</v>
      </c>
      <c r="P77" s="98">
        <f t="shared" si="96"/>
        <v>-9.8556965790127626E-2</v>
      </c>
      <c r="Q77" s="99">
        <f t="shared" si="97"/>
        <v>-2.8523139403678899E-2</v>
      </c>
      <c r="R77" s="91">
        <v>185.619</v>
      </c>
      <c r="S77" s="92">
        <v>26.992000000000189</v>
      </c>
      <c r="T77" s="93">
        <v>44.725000000000001</v>
      </c>
      <c r="U77" s="100">
        <f t="shared" si="88"/>
        <v>8.8534833136831199E-3</v>
      </c>
      <c r="V77" s="101">
        <f t="shared" si="98"/>
        <v>-4.1881885567946101E-2</v>
      </c>
      <c r="W77" s="102">
        <f t="shared" si="99"/>
        <v>5.7117542428771102E-4</v>
      </c>
      <c r="X77" s="91">
        <v>2077.3589999999999</v>
      </c>
      <c r="Y77" s="92">
        <v>2217.0709999999999</v>
      </c>
      <c r="Z77" s="93">
        <v>3577.8290000000002</v>
      </c>
      <c r="AA77" s="100">
        <f t="shared" si="89"/>
        <v>0.70824481499634573</v>
      </c>
      <c r="AB77" s="101">
        <f t="shared" si="100"/>
        <v>0.14043885135807377</v>
      </c>
      <c r="AC77" s="102">
        <f t="shared" si="101"/>
        <v>2.7951963979391148E-2</v>
      </c>
      <c r="AD77" s="91">
        <v>2427.9940000000001</v>
      </c>
      <c r="AE77" s="92">
        <v>2197.5002799999997</v>
      </c>
      <c r="AF77" s="92">
        <v>2253.9569999999999</v>
      </c>
      <c r="AG77" s="92">
        <f t="shared" si="102"/>
        <v>-174.03700000000026</v>
      </c>
      <c r="AH77" s="93">
        <f t="shared" si="103"/>
        <v>56.456720000000132</v>
      </c>
      <c r="AI77" s="91">
        <v>1189.33</v>
      </c>
      <c r="AJ77" s="92">
        <v>739.39599999999996</v>
      </c>
      <c r="AK77" s="92">
        <v>778.48800000000006</v>
      </c>
      <c r="AL77" s="92">
        <f t="shared" si="104"/>
        <v>-410.84199999999987</v>
      </c>
      <c r="AM77" s="93">
        <f t="shared" si="105"/>
        <v>39.092000000000098</v>
      </c>
      <c r="AN77" s="100">
        <f t="shared" si="85"/>
        <v>0.37704968217819101</v>
      </c>
      <c r="AO77" s="101">
        <f t="shared" si="106"/>
        <v>-8.947919032364926E-2</v>
      </c>
      <c r="AP77" s="102">
        <f t="shared" si="107"/>
        <v>-0.20335390890184546</v>
      </c>
      <c r="AQ77" s="100">
        <f t="shared" si="86"/>
        <v>0.13022815119345027</v>
      </c>
      <c r="AR77" s="101">
        <f t="shared" si="108"/>
        <v>-9.8296624375440594E-2</v>
      </c>
      <c r="AS77" s="102">
        <f t="shared" si="109"/>
        <v>-6.5061058794825433E-2</v>
      </c>
      <c r="AT77" s="100">
        <f t="shared" si="90"/>
        <v>0.1541046510430977</v>
      </c>
      <c r="AU77" s="101">
        <f t="shared" si="110"/>
        <v>-0.17097573551209375</v>
      </c>
      <c r="AV77" s="102">
        <f t="shared" si="111"/>
        <v>-7.2773880528751889E-2</v>
      </c>
      <c r="AW77" s="91">
        <v>4291</v>
      </c>
      <c r="AX77" s="92">
        <v>3019</v>
      </c>
      <c r="AY77" s="93">
        <v>4365</v>
      </c>
      <c r="AZ77" s="91">
        <v>36</v>
      </c>
      <c r="BA77" s="92">
        <v>31</v>
      </c>
      <c r="BB77" s="93">
        <v>31</v>
      </c>
      <c r="BC77" s="91">
        <v>59</v>
      </c>
      <c r="BD77" s="92">
        <v>53</v>
      </c>
      <c r="BE77" s="93">
        <v>53</v>
      </c>
      <c r="BF77" s="91">
        <f t="shared" si="112"/>
        <v>15.645161290322582</v>
      </c>
      <c r="BG77" s="92">
        <f t="shared" si="113"/>
        <v>2.4013341298287543</v>
      </c>
      <c r="BH77" s="93">
        <f t="shared" si="114"/>
        <v>-0.58602150537634223</v>
      </c>
      <c r="BI77" s="91">
        <f t="shared" si="115"/>
        <v>9.1509433962264151</v>
      </c>
      <c r="BJ77" s="92">
        <f t="shared" si="116"/>
        <v>1.0699641118573009</v>
      </c>
      <c r="BK77" s="93">
        <f t="shared" si="117"/>
        <v>-0.34276729559748453</v>
      </c>
      <c r="BL77" s="91">
        <v>108</v>
      </c>
      <c r="BM77" s="92">
        <v>108</v>
      </c>
      <c r="BN77" s="93">
        <v>108</v>
      </c>
      <c r="BO77" s="91">
        <v>11522</v>
      </c>
      <c r="BP77" s="92">
        <v>8322</v>
      </c>
      <c r="BQ77" s="93">
        <v>12594</v>
      </c>
      <c r="BR77" s="91">
        <f t="shared" si="91"/>
        <v>401.11831030649518</v>
      </c>
      <c r="BS77" s="92">
        <f t="shared" si="118"/>
        <v>83.589061912119178</v>
      </c>
      <c r="BT77" s="93">
        <f t="shared" si="119"/>
        <v>9.5063179969541807</v>
      </c>
      <c r="BU77" s="91">
        <f t="shared" si="92"/>
        <v>1157.3159221076746</v>
      </c>
      <c r="BV77" s="92">
        <f t="shared" si="120"/>
        <v>304.7006809051577</v>
      </c>
      <c r="BW77" s="93">
        <f t="shared" si="121"/>
        <v>77.821056258055478</v>
      </c>
      <c r="BX77" s="151">
        <f t="shared" si="93"/>
        <v>2.8852233676975945</v>
      </c>
      <c r="BY77" s="195">
        <f t="shared" si="122"/>
        <v>0.2000683921674149</v>
      </c>
      <c r="BZ77" s="196">
        <f t="shared" si="123"/>
        <v>0.12868146640577605</v>
      </c>
      <c r="CA77" s="100">
        <f t="shared" si="124"/>
        <v>0.42714692714692715</v>
      </c>
      <c r="CB77" s="101">
        <f t="shared" si="125"/>
        <v>3.6358703025369699E-2</v>
      </c>
      <c r="CC77" s="192">
        <f t="shared" si="126"/>
        <v>1.4256257350179768E-3</v>
      </c>
      <c r="CD77" s="206"/>
    </row>
    <row r="78" spans="1:82" s="139" customFormat="1" ht="15" customHeight="1" x14ac:dyDescent="0.2">
      <c r="A78" s="138" t="s">
        <v>91</v>
      </c>
      <c r="B78" s="172" t="s">
        <v>192</v>
      </c>
      <c r="C78" s="92">
        <v>963.08644000000004</v>
      </c>
      <c r="D78" s="92">
        <v>819.00023999999996</v>
      </c>
      <c r="E78" s="92">
        <v>1261.8699999999999</v>
      </c>
      <c r="F78" s="91">
        <v>861.41101000000003</v>
      </c>
      <c r="G78" s="92">
        <v>715.22116000000005</v>
      </c>
      <c r="H78" s="93">
        <v>1180.7819999999999</v>
      </c>
      <c r="I78" s="147">
        <f t="shared" si="87"/>
        <v>1.0686731335674156</v>
      </c>
      <c r="J78" s="193">
        <f t="shared" si="94"/>
        <v>-4.9360451817103801E-2</v>
      </c>
      <c r="K78" s="194">
        <f t="shared" si="95"/>
        <v>-7.6427551093535939E-2</v>
      </c>
      <c r="L78" s="91">
        <v>630.20804999999996</v>
      </c>
      <c r="M78" s="92">
        <v>545.12679000000003</v>
      </c>
      <c r="N78" s="92">
        <v>905.58100000000002</v>
      </c>
      <c r="O78" s="97">
        <f t="shared" si="84"/>
        <v>0.7669332696467257</v>
      </c>
      <c r="P78" s="98">
        <f t="shared" si="96"/>
        <v>3.5333553966286568E-2</v>
      </c>
      <c r="Q78" s="99">
        <f t="shared" si="97"/>
        <v>4.7539319996124929E-3</v>
      </c>
      <c r="R78" s="91">
        <v>172.64391000000001</v>
      </c>
      <c r="S78" s="92">
        <v>115.99702000000002</v>
      </c>
      <c r="T78" s="93">
        <v>185.24</v>
      </c>
      <c r="U78" s="100">
        <f t="shared" si="88"/>
        <v>0.15687908521640745</v>
      </c>
      <c r="V78" s="101">
        <f t="shared" si="98"/>
        <v>-4.3540816544541727E-2</v>
      </c>
      <c r="W78" s="102">
        <f t="shared" si="99"/>
        <v>-5.3043434729786454E-3</v>
      </c>
      <c r="X78" s="91">
        <v>58.559050000000006</v>
      </c>
      <c r="Y78" s="92">
        <v>54.097349999999999</v>
      </c>
      <c r="Z78" s="93">
        <v>89.960999999999999</v>
      </c>
      <c r="AA78" s="100">
        <f t="shared" si="89"/>
        <v>7.6187645136866933E-2</v>
      </c>
      <c r="AB78" s="101">
        <f t="shared" si="100"/>
        <v>8.2072625782553255E-3</v>
      </c>
      <c r="AC78" s="102">
        <f t="shared" si="101"/>
        <v>5.504114733662635E-4</v>
      </c>
      <c r="AD78" s="91">
        <v>91.121390000000019</v>
      </c>
      <c r="AE78" s="92">
        <v>125.58417999999999</v>
      </c>
      <c r="AF78" s="92">
        <v>146.16499999999999</v>
      </c>
      <c r="AG78" s="92">
        <f t="shared" si="102"/>
        <v>55.043609999999973</v>
      </c>
      <c r="AH78" s="93">
        <f t="shared" si="103"/>
        <v>20.580820000000003</v>
      </c>
      <c r="AI78" s="91">
        <v>0</v>
      </c>
      <c r="AJ78" s="92">
        <v>0</v>
      </c>
      <c r="AK78" s="92">
        <v>0</v>
      </c>
      <c r="AL78" s="92">
        <f t="shared" si="104"/>
        <v>0</v>
      </c>
      <c r="AM78" s="93">
        <f t="shared" si="105"/>
        <v>0</v>
      </c>
      <c r="AN78" s="100">
        <f t="shared" si="85"/>
        <v>0.11583205876992084</v>
      </c>
      <c r="AO78" s="101">
        <f t="shared" si="106"/>
        <v>2.1218131903709317E-2</v>
      </c>
      <c r="AP78" s="102">
        <f t="shared" si="107"/>
        <v>-3.7506333414188908E-2</v>
      </c>
      <c r="AQ78" s="100">
        <f t="shared" si="86"/>
        <v>0</v>
      </c>
      <c r="AR78" s="101">
        <f t="shared" si="108"/>
        <v>0</v>
      </c>
      <c r="AS78" s="102">
        <f t="shared" si="109"/>
        <v>0</v>
      </c>
      <c r="AT78" s="100">
        <f t="shared" si="90"/>
        <v>0</v>
      </c>
      <c r="AU78" s="101">
        <f t="shared" si="110"/>
        <v>0</v>
      </c>
      <c r="AV78" s="102">
        <f t="shared" si="111"/>
        <v>0</v>
      </c>
      <c r="AW78" s="91">
        <v>1183</v>
      </c>
      <c r="AX78" s="92">
        <v>830</v>
      </c>
      <c r="AY78" s="93">
        <v>1098</v>
      </c>
      <c r="AZ78" s="91">
        <v>7</v>
      </c>
      <c r="BA78" s="92">
        <v>6.5</v>
      </c>
      <c r="BB78" s="93">
        <v>6.5</v>
      </c>
      <c r="BC78" s="91">
        <v>13</v>
      </c>
      <c r="BD78" s="92">
        <v>12</v>
      </c>
      <c r="BE78" s="93">
        <v>12</v>
      </c>
      <c r="BF78" s="91">
        <f t="shared" si="112"/>
        <v>18.76923076923077</v>
      </c>
      <c r="BG78" s="92">
        <f t="shared" si="113"/>
        <v>-8.5470085470085166E-3</v>
      </c>
      <c r="BH78" s="93">
        <f t="shared" si="114"/>
        <v>-2.512820512820511</v>
      </c>
      <c r="BI78" s="91">
        <f t="shared" si="115"/>
        <v>10.166666666666666</v>
      </c>
      <c r="BJ78" s="92">
        <f t="shared" si="116"/>
        <v>5.5555555555555358E-2</v>
      </c>
      <c r="BK78" s="93">
        <f t="shared" si="117"/>
        <v>-1.3611111111111125</v>
      </c>
      <c r="BL78" s="91">
        <v>45</v>
      </c>
      <c r="BM78" s="92">
        <v>45</v>
      </c>
      <c r="BN78" s="93">
        <v>45</v>
      </c>
      <c r="BO78" s="91">
        <v>9912</v>
      </c>
      <c r="BP78" s="92">
        <v>7494</v>
      </c>
      <c r="BQ78" s="93">
        <v>10069</v>
      </c>
      <c r="BR78" s="91">
        <f t="shared" si="91"/>
        <v>117.26904359916576</v>
      </c>
      <c r="BS78" s="92">
        <f t="shared" si="118"/>
        <v>30.363170919585443</v>
      </c>
      <c r="BT78" s="93">
        <f t="shared" si="119"/>
        <v>21.829870927695239</v>
      </c>
      <c r="BU78" s="91">
        <f t="shared" si="92"/>
        <v>1075.3934426229507</v>
      </c>
      <c r="BV78" s="92">
        <f t="shared" si="120"/>
        <v>347.23536147333107</v>
      </c>
      <c r="BW78" s="93">
        <f t="shared" si="121"/>
        <v>213.68120165909522</v>
      </c>
      <c r="BX78" s="151">
        <f t="shared" si="93"/>
        <v>9.1703096539162114</v>
      </c>
      <c r="BY78" s="195">
        <f t="shared" si="122"/>
        <v>0.79161142906414028</v>
      </c>
      <c r="BZ78" s="196">
        <f t="shared" si="123"/>
        <v>0.14139399126560903</v>
      </c>
      <c r="CA78" s="100">
        <f t="shared" si="124"/>
        <v>0.81961741961741963</v>
      </c>
      <c r="CB78" s="101">
        <f t="shared" si="125"/>
        <v>1.2779812779812771E-2</v>
      </c>
      <c r="CC78" s="192">
        <f t="shared" si="126"/>
        <v>-0.10045624520762642</v>
      </c>
      <c r="CD78" s="206"/>
    </row>
    <row r="79" spans="1:82" s="139" customFormat="1" ht="15" customHeight="1" x14ac:dyDescent="0.2">
      <c r="A79" s="138" t="s">
        <v>95</v>
      </c>
      <c r="B79" s="172" t="s">
        <v>193</v>
      </c>
      <c r="C79" s="92">
        <v>1527.952</v>
      </c>
      <c r="D79" s="92">
        <v>1030.1488899999999</v>
      </c>
      <c r="E79" s="92">
        <v>1564.6859999999999</v>
      </c>
      <c r="F79" s="91">
        <v>1374.566</v>
      </c>
      <c r="G79" s="92">
        <v>1001.8692</v>
      </c>
      <c r="H79" s="93">
        <v>1617.165</v>
      </c>
      <c r="I79" s="147">
        <f t="shared" si="87"/>
        <v>0.96754876589587335</v>
      </c>
      <c r="J79" s="193">
        <f t="shared" si="94"/>
        <v>-0.14403991009349337</v>
      </c>
      <c r="K79" s="194">
        <f t="shared" si="95"/>
        <v>-6.0678162329886987E-2</v>
      </c>
      <c r="L79" s="91">
        <v>866.53300000000002</v>
      </c>
      <c r="M79" s="92">
        <v>548.51912000000004</v>
      </c>
      <c r="N79" s="92">
        <v>1098.2539999999999</v>
      </c>
      <c r="O79" s="97">
        <f t="shared" si="84"/>
        <v>0.67912303320935086</v>
      </c>
      <c r="P79" s="98">
        <f t="shared" si="96"/>
        <v>4.8718236349832966E-2</v>
      </c>
      <c r="Q79" s="99">
        <f t="shared" si="97"/>
        <v>0.13162729224835512</v>
      </c>
      <c r="R79" s="91">
        <v>296.14100000000002</v>
      </c>
      <c r="S79" s="92">
        <v>341.91385999999994</v>
      </c>
      <c r="T79" s="93">
        <v>331.63200000000001</v>
      </c>
      <c r="U79" s="100">
        <f t="shared" si="88"/>
        <v>0.20506998358238029</v>
      </c>
      <c r="V79" s="101">
        <f t="shared" si="98"/>
        <v>-1.0373290876612595E-2</v>
      </c>
      <c r="W79" s="102">
        <f t="shared" si="99"/>
        <v>-0.1362059634174875</v>
      </c>
      <c r="X79" s="91">
        <v>211.892</v>
      </c>
      <c r="Y79" s="92">
        <v>111.43622000000001</v>
      </c>
      <c r="Z79" s="93">
        <v>187.279</v>
      </c>
      <c r="AA79" s="100">
        <f t="shared" si="89"/>
        <v>0.11580698320826879</v>
      </c>
      <c r="AB79" s="101">
        <f t="shared" si="100"/>
        <v>-3.8344945473220482E-2</v>
      </c>
      <c r="AC79" s="102">
        <f t="shared" si="101"/>
        <v>4.5786711691323395E-3</v>
      </c>
      <c r="AD79" s="91">
        <v>169.727</v>
      </c>
      <c r="AE79" s="92">
        <v>190.09768999999997</v>
      </c>
      <c r="AF79" s="92">
        <v>367.96899999999999</v>
      </c>
      <c r="AG79" s="92">
        <f t="shared" si="102"/>
        <v>198.24199999999999</v>
      </c>
      <c r="AH79" s="93">
        <f t="shared" si="103"/>
        <v>177.87131000000002</v>
      </c>
      <c r="AI79" s="91">
        <v>0</v>
      </c>
      <c r="AJ79" s="92">
        <v>0</v>
      </c>
      <c r="AK79" s="92">
        <v>0</v>
      </c>
      <c r="AL79" s="92">
        <f t="shared" si="104"/>
        <v>0</v>
      </c>
      <c r="AM79" s="93">
        <f t="shared" si="105"/>
        <v>0</v>
      </c>
      <c r="AN79" s="100">
        <f t="shared" si="85"/>
        <v>0.23517114615967677</v>
      </c>
      <c r="AO79" s="101">
        <f t="shared" si="106"/>
        <v>0.12408977711143442</v>
      </c>
      <c r="AP79" s="102">
        <f t="shared" si="107"/>
        <v>5.0636957126089621E-2</v>
      </c>
      <c r="AQ79" s="100">
        <f t="shared" si="86"/>
        <v>0</v>
      </c>
      <c r="AR79" s="101">
        <f t="shared" si="108"/>
        <v>0</v>
      </c>
      <c r="AS79" s="102">
        <f t="shared" si="109"/>
        <v>0</v>
      </c>
      <c r="AT79" s="100">
        <f t="shared" si="90"/>
        <v>0</v>
      </c>
      <c r="AU79" s="101">
        <f t="shared" si="110"/>
        <v>0</v>
      </c>
      <c r="AV79" s="102">
        <f t="shared" si="111"/>
        <v>0</v>
      </c>
      <c r="AW79" s="91">
        <v>1845</v>
      </c>
      <c r="AX79" s="92">
        <v>1068</v>
      </c>
      <c r="AY79" s="93">
        <v>1425</v>
      </c>
      <c r="AZ79" s="91">
        <v>10</v>
      </c>
      <c r="BA79" s="92">
        <v>13</v>
      </c>
      <c r="BB79" s="93">
        <v>15</v>
      </c>
      <c r="BC79" s="91">
        <v>28</v>
      </c>
      <c r="BD79" s="92">
        <v>28</v>
      </c>
      <c r="BE79" s="93">
        <v>28</v>
      </c>
      <c r="BF79" s="91">
        <f t="shared" si="112"/>
        <v>10.555555555555555</v>
      </c>
      <c r="BG79" s="92">
        <f t="shared" si="113"/>
        <v>-9.9444444444444446</v>
      </c>
      <c r="BH79" s="93">
        <f t="shared" si="114"/>
        <v>-3.136752136752138</v>
      </c>
      <c r="BI79" s="91">
        <f t="shared" si="115"/>
        <v>5.6547619047619051</v>
      </c>
      <c r="BJ79" s="92">
        <f t="shared" si="116"/>
        <v>-1.6666666666666661</v>
      </c>
      <c r="BK79" s="93">
        <f t="shared" si="117"/>
        <v>-0.70238095238095255</v>
      </c>
      <c r="BL79" s="91">
        <v>81</v>
      </c>
      <c r="BM79" s="92">
        <v>82</v>
      </c>
      <c r="BN79" s="93">
        <v>81</v>
      </c>
      <c r="BO79" s="91">
        <v>16747</v>
      </c>
      <c r="BP79" s="92">
        <v>10420</v>
      </c>
      <c r="BQ79" s="93">
        <v>14196</v>
      </c>
      <c r="BR79" s="91">
        <f t="shared" si="91"/>
        <v>113.91694843617921</v>
      </c>
      <c r="BS79" s="92">
        <f t="shared" si="118"/>
        <v>31.838606046497475</v>
      </c>
      <c r="BT79" s="93">
        <f t="shared" si="119"/>
        <v>17.768272812378825</v>
      </c>
      <c r="BU79" s="91">
        <f t="shared" si="92"/>
        <v>1134.8526315789475</v>
      </c>
      <c r="BV79" s="92">
        <f t="shared" si="120"/>
        <v>389.83040935672523</v>
      </c>
      <c r="BW79" s="93">
        <f t="shared" si="121"/>
        <v>196.77285629804862</v>
      </c>
      <c r="BX79" s="151">
        <f t="shared" si="93"/>
        <v>9.9621052631578948</v>
      </c>
      <c r="BY79" s="195">
        <f t="shared" si="122"/>
        <v>0.88514049351019786</v>
      </c>
      <c r="BZ79" s="196">
        <f t="shared" si="123"/>
        <v>0.2055509560417903</v>
      </c>
      <c r="CA79" s="100">
        <f t="shared" si="124"/>
        <v>0.64197530864197538</v>
      </c>
      <c r="CB79" s="101">
        <f t="shared" si="125"/>
        <v>-0.11536200425089305</v>
      </c>
      <c r="CC79" s="192">
        <f t="shared" si="126"/>
        <v>-6.0086408107788869E-2</v>
      </c>
      <c r="CD79" s="206"/>
    </row>
    <row r="80" spans="1:82" s="136" customFormat="1" ht="15" customHeight="1" x14ac:dyDescent="0.2">
      <c r="A80" s="137" t="s">
        <v>100</v>
      </c>
      <c r="B80" s="173" t="s">
        <v>194</v>
      </c>
      <c r="C80" s="69">
        <v>4275.3689999999997</v>
      </c>
      <c r="D80" s="69">
        <v>2953.7164099999995</v>
      </c>
      <c r="E80" s="69">
        <v>4743.393</v>
      </c>
      <c r="F80" s="68">
        <v>4270.4767000000002</v>
      </c>
      <c r="G80" s="69">
        <v>3003.80683</v>
      </c>
      <c r="H80" s="70">
        <v>4728.8389999999999</v>
      </c>
      <c r="I80" s="145">
        <f t="shared" si="87"/>
        <v>1.0030777110407016</v>
      </c>
      <c r="J80" s="176">
        <f t="shared" si="94"/>
        <v>1.9321012309116981E-3</v>
      </c>
      <c r="K80" s="146">
        <f t="shared" si="95"/>
        <v>1.9753357257272897E-2</v>
      </c>
      <c r="L80" s="68">
        <v>3297.6590000000001</v>
      </c>
      <c r="M80" s="69">
        <v>2311.0038599999998</v>
      </c>
      <c r="N80" s="69">
        <v>3688.4670000000001</v>
      </c>
      <c r="O80" s="74">
        <f t="shared" si="84"/>
        <v>0.77999420153657173</v>
      </c>
      <c r="P80" s="75">
        <f t="shared" si="96"/>
        <v>7.7949292632912837E-3</v>
      </c>
      <c r="Q80" s="76">
        <f t="shared" si="97"/>
        <v>1.0635853683024887E-2</v>
      </c>
      <c r="R80" s="68">
        <v>785.89539000000002</v>
      </c>
      <c r="S80" s="69">
        <v>492.70018000000016</v>
      </c>
      <c r="T80" s="70">
        <v>791.27099999999996</v>
      </c>
      <c r="U80" s="77">
        <f t="shared" si="88"/>
        <v>0.16732880946041934</v>
      </c>
      <c r="V80" s="78">
        <f t="shared" si="98"/>
        <v>-1.6701088185433643E-2</v>
      </c>
      <c r="W80" s="79">
        <f t="shared" si="99"/>
        <v>3.3035548803835857E-3</v>
      </c>
      <c r="X80" s="68">
        <v>186.92207999999999</v>
      </c>
      <c r="Y80" s="69">
        <v>200.10279</v>
      </c>
      <c r="Z80" s="70">
        <v>249.101</v>
      </c>
      <c r="AA80" s="77">
        <f t="shared" si="89"/>
        <v>5.2676989003008982E-2</v>
      </c>
      <c r="AB80" s="78">
        <f t="shared" si="100"/>
        <v>8.9062127802983018E-3</v>
      </c>
      <c r="AC80" s="79">
        <f t="shared" si="101"/>
        <v>-1.3939408563408424E-2</v>
      </c>
      <c r="AD80" s="68">
        <v>2643.5919700000004</v>
      </c>
      <c r="AE80" s="69">
        <v>3002.2481200000002</v>
      </c>
      <c r="AF80" s="69">
        <v>3150.2080000000001</v>
      </c>
      <c r="AG80" s="69">
        <f t="shared" si="102"/>
        <v>506.61602999999968</v>
      </c>
      <c r="AH80" s="70">
        <f t="shared" si="103"/>
        <v>147.95987999999988</v>
      </c>
      <c r="AI80" s="68">
        <v>107.70365000000001</v>
      </c>
      <c r="AJ80" s="69">
        <v>67.916110000000003</v>
      </c>
      <c r="AK80" s="69">
        <v>0</v>
      </c>
      <c r="AL80" s="69">
        <f t="shared" si="104"/>
        <v>-107.70365000000001</v>
      </c>
      <c r="AM80" s="70">
        <f t="shared" si="105"/>
        <v>-67.916110000000003</v>
      </c>
      <c r="AN80" s="77">
        <f t="shared" si="85"/>
        <v>0.66412544775438176</v>
      </c>
      <c r="AO80" s="78">
        <f t="shared" si="106"/>
        <v>4.5794732908481794E-2</v>
      </c>
      <c r="AP80" s="79">
        <f t="shared" si="107"/>
        <v>-0.35230527993352123</v>
      </c>
      <c r="AQ80" s="77">
        <f t="shared" si="86"/>
        <v>0</v>
      </c>
      <c r="AR80" s="78">
        <f t="shared" si="108"/>
        <v>-2.5191661819131874E-2</v>
      </c>
      <c r="AS80" s="79">
        <f t="shared" si="109"/>
        <v>-2.2993443029962382E-2</v>
      </c>
      <c r="AT80" s="77">
        <f t="shared" si="90"/>
        <v>0</v>
      </c>
      <c r="AU80" s="78">
        <f t="shared" si="110"/>
        <v>-2.5220521634036784E-2</v>
      </c>
      <c r="AV80" s="79">
        <f t="shared" si="111"/>
        <v>-2.2610012508693843E-2</v>
      </c>
      <c r="AW80" s="68">
        <v>4562</v>
      </c>
      <c r="AX80" s="69">
        <v>2965</v>
      </c>
      <c r="AY80" s="70">
        <v>4586</v>
      </c>
      <c r="AZ80" s="68">
        <v>43.24</v>
      </c>
      <c r="BA80" s="69">
        <v>40.473333333333336</v>
      </c>
      <c r="BB80" s="70">
        <v>40.369999999999997</v>
      </c>
      <c r="BC80" s="68">
        <v>120.2</v>
      </c>
      <c r="BD80" s="69">
        <v>130.995</v>
      </c>
      <c r="BE80" s="70">
        <v>132.44</v>
      </c>
      <c r="BF80" s="68">
        <f t="shared" si="112"/>
        <v>12.622134148019708</v>
      </c>
      <c r="BG80" s="69">
        <f t="shared" si="113"/>
        <v>0.89944939110738531</v>
      </c>
      <c r="BH80" s="70">
        <f t="shared" si="114"/>
        <v>0.41244875846279783</v>
      </c>
      <c r="BI80" s="68">
        <f t="shared" si="115"/>
        <v>3.8474445451189641</v>
      </c>
      <c r="BJ80" s="69">
        <f t="shared" si="116"/>
        <v>-0.3696011195140545</v>
      </c>
      <c r="BK80" s="70">
        <f t="shared" si="117"/>
        <v>7.5035929014023672E-2</v>
      </c>
      <c r="BL80" s="68">
        <v>140</v>
      </c>
      <c r="BM80" s="69">
        <v>140</v>
      </c>
      <c r="BN80" s="70">
        <v>140</v>
      </c>
      <c r="BO80" s="68">
        <v>19906</v>
      </c>
      <c r="BP80" s="69">
        <v>12456</v>
      </c>
      <c r="BQ80" s="70">
        <v>19337</v>
      </c>
      <c r="BR80" s="68">
        <f t="shared" si="91"/>
        <v>244.54874075606349</v>
      </c>
      <c r="BS80" s="69">
        <f t="shared" si="118"/>
        <v>30.016604716678387</v>
      </c>
      <c r="BT80" s="70">
        <f t="shared" si="119"/>
        <v>3.3953343655689423</v>
      </c>
      <c r="BU80" s="68">
        <f t="shared" si="92"/>
        <v>1031.1467509812474</v>
      </c>
      <c r="BV80" s="69">
        <f t="shared" si="120"/>
        <v>95.049271805447233</v>
      </c>
      <c r="BW80" s="70">
        <f t="shared" si="121"/>
        <v>18.058444067250662</v>
      </c>
      <c r="BX80" s="150">
        <f t="shared" si="93"/>
        <v>4.2165285651984297</v>
      </c>
      <c r="BY80" s="177">
        <f t="shared" si="122"/>
        <v>-0.14690852379762465</v>
      </c>
      <c r="BZ80" s="149">
        <f t="shared" si="123"/>
        <v>1.5516760813944153E-2</v>
      </c>
      <c r="CA80" s="77">
        <f t="shared" si="124"/>
        <v>0.50593929879644162</v>
      </c>
      <c r="CB80" s="78">
        <f t="shared" si="125"/>
        <v>-1.4887493458922041E-2</v>
      </c>
      <c r="CC80" s="112">
        <f t="shared" si="126"/>
        <v>1.4384444810648378E-2</v>
      </c>
      <c r="CD80" s="206"/>
    </row>
    <row r="81" spans="1:82" s="139" customFormat="1" ht="15" customHeight="1" x14ac:dyDescent="0.2">
      <c r="A81" s="138" t="s">
        <v>100</v>
      </c>
      <c r="B81" s="172" t="s">
        <v>195</v>
      </c>
      <c r="C81" s="92">
        <v>222.13990000000001</v>
      </c>
      <c r="D81" s="92">
        <v>101.71342999999999</v>
      </c>
      <c r="E81" s="92">
        <v>184.15199999999999</v>
      </c>
      <c r="F81" s="91">
        <v>533.947</v>
      </c>
      <c r="G81" s="92">
        <v>363.64239000000003</v>
      </c>
      <c r="H81" s="93">
        <v>546.45000000000005</v>
      </c>
      <c r="I81" s="147">
        <f t="shared" si="87"/>
        <v>0.33699698051056814</v>
      </c>
      <c r="J81" s="193">
        <f t="shared" si="94"/>
        <v>-7.9036633312526694E-2</v>
      </c>
      <c r="K81" s="194">
        <f t="shared" si="95"/>
        <v>5.7289683459748553E-2</v>
      </c>
      <c r="L81" s="91">
        <v>429.83600000000001</v>
      </c>
      <c r="M81" s="92">
        <v>242.45699999999999</v>
      </c>
      <c r="N81" s="92">
        <v>360.75400000000002</v>
      </c>
      <c r="O81" s="97">
        <f t="shared" si="84"/>
        <v>0.66017750937871711</v>
      </c>
      <c r="P81" s="98">
        <f t="shared" si="96"/>
        <v>-0.14483871882370747</v>
      </c>
      <c r="Q81" s="99">
        <f t="shared" si="97"/>
        <v>-6.568190978163635E-3</v>
      </c>
      <c r="R81" s="91">
        <v>93.859520000000003</v>
      </c>
      <c r="S81" s="92">
        <v>117.30320000000005</v>
      </c>
      <c r="T81" s="93">
        <v>169.154</v>
      </c>
      <c r="U81" s="100">
        <f t="shared" si="88"/>
        <v>0.30955073657242199</v>
      </c>
      <c r="V81" s="101">
        <f t="shared" si="98"/>
        <v>0.13376639842650115</v>
      </c>
      <c r="W81" s="102">
        <f t="shared" si="99"/>
        <v>-1.3027717496148061E-2</v>
      </c>
      <c r="X81" s="91">
        <v>10.250999999999999</v>
      </c>
      <c r="Y81" s="92">
        <v>3.8821900000000005</v>
      </c>
      <c r="Z81" s="93">
        <v>16.542000000000002</v>
      </c>
      <c r="AA81" s="100">
        <f t="shared" si="89"/>
        <v>3.027175404886083E-2</v>
      </c>
      <c r="AB81" s="101">
        <f t="shared" si="100"/>
        <v>1.1073219362833942E-2</v>
      </c>
      <c r="AC81" s="102">
        <f t="shared" si="101"/>
        <v>1.9595908474311613E-2</v>
      </c>
      <c r="AD81" s="91">
        <v>805.31449000000009</v>
      </c>
      <c r="AE81" s="92">
        <v>886.26972000000001</v>
      </c>
      <c r="AF81" s="92">
        <v>984.16</v>
      </c>
      <c r="AG81" s="92">
        <f t="shared" si="102"/>
        <v>178.84550999999988</v>
      </c>
      <c r="AH81" s="93">
        <f t="shared" si="103"/>
        <v>97.890279999999962</v>
      </c>
      <c r="AI81" s="91">
        <v>151.44092999999998</v>
      </c>
      <c r="AJ81" s="92">
        <v>30.824000000000002</v>
      </c>
      <c r="AK81" s="92">
        <v>851.38099999999997</v>
      </c>
      <c r="AL81" s="92">
        <f t="shared" si="104"/>
        <v>699.94006999999999</v>
      </c>
      <c r="AM81" s="93">
        <f t="shared" si="105"/>
        <v>820.55700000000002</v>
      </c>
      <c r="AN81" s="100">
        <f t="shared" si="85"/>
        <v>5.3442808115035412</v>
      </c>
      <c r="AO81" s="101">
        <f t="shared" si="106"/>
        <v>1.7190226296100586</v>
      </c>
      <c r="AP81" s="102">
        <f t="shared" si="107"/>
        <v>-3.3691183925150447</v>
      </c>
      <c r="AQ81" s="100">
        <f t="shared" si="86"/>
        <v>4.6232514444589254</v>
      </c>
      <c r="AR81" s="101">
        <f t="shared" si="108"/>
        <v>3.9415147100856771</v>
      </c>
      <c r="AS81" s="102">
        <f t="shared" si="109"/>
        <v>4.3202039511239745</v>
      </c>
      <c r="AT81" s="100">
        <f t="shared" si="90"/>
        <v>1.5580217769237805</v>
      </c>
      <c r="AU81" s="101">
        <f t="shared" si="110"/>
        <v>1.2743963796465227</v>
      </c>
      <c r="AV81" s="102">
        <f t="shared" si="111"/>
        <v>1.4732571816850351</v>
      </c>
      <c r="AW81" s="91">
        <v>68</v>
      </c>
      <c r="AX81" s="92">
        <v>49</v>
      </c>
      <c r="AY81" s="93">
        <v>67</v>
      </c>
      <c r="AZ81" s="91">
        <v>3</v>
      </c>
      <c r="BA81" s="92">
        <v>3.5</v>
      </c>
      <c r="BB81" s="93">
        <v>4</v>
      </c>
      <c r="BC81" s="91">
        <v>11</v>
      </c>
      <c r="BD81" s="92">
        <v>11.5</v>
      </c>
      <c r="BE81" s="93">
        <v>11</v>
      </c>
      <c r="BF81" s="91">
        <f t="shared" si="112"/>
        <v>1.8611111111111112</v>
      </c>
      <c r="BG81" s="92">
        <f t="shared" si="113"/>
        <v>-0.65740740740740744</v>
      </c>
      <c r="BH81" s="93">
        <f t="shared" si="114"/>
        <v>-0.47222222222222232</v>
      </c>
      <c r="BI81" s="91">
        <f t="shared" si="115"/>
        <v>0.6767676767676768</v>
      </c>
      <c r="BJ81" s="92">
        <f t="shared" si="116"/>
        <v>-1.0101010101010055E-2</v>
      </c>
      <c r="BK81" s="93">
        <f t="shared" si="117"/>
        <v>-3.3377250768555133E-2</v>
      </c>
      <c r="BL81" s="91">
        <v>30</v>
      </c>
      <c r="BM81" s="92">
        <v>30</v>
      </c>
      <c r="BN81" s="93">
        <v>30</v>
      </c>
      <c r="BO81" s="91">
        <v>3650</v>
      </c>
      <c r="BP81" s="92">
        <v>2782</v>
      </c>
      <c r="BQ81" s="93">
        <v>4169</v>
      </c>
      <c r="BR81" s="91">
        <f t="shared" si="91"/>
        <v>131.07459822499399</v>
      </c>
      <c r="BS81" s="92">
        <f t="shared" si="118"/>
        <v>-15.212251090074489</v>
      </c>
      <c r="BT81" s="93">
        <f t="shared" si="119"/>
        <v>0.36202094246343108</v>
      </c>
      <c r="BU81" s="91">
        <f>H81*1000/AY81</f>
        <v>8155.9701492537315</v>
      </c>
      <c r="BV81" s="92">
        <f t="shared" si="120"/>
        <v>303.80838454784953</v>
      </c>
      <c r="BW81" s="93">
        <f t="shared" si="121"/>
        <v>734.69688394760851</v>
      </c>
      <c r="BX81" s="151">
        <f t="shared" si="93"/>
        <v>62.223880597014926</v>
      </c>
      <c r="BY81" s="195">
        <f t="shared" si="122"/>
        <v>8.5474100087796288</v>
      </c>
      <c r="BZ81" s="196">
        <f t="shared" si="123"/>
        <v>5.4483703929332918</v>
      </c>
      <c r="CA81" s="100">
        <f t="shared" si="124"/>
        <v>0.509035409035409</v>
      </c>
      <c r="CB81" s="101">
        <f t="shared" si="125"/>
        <v>6.3369963369963311E-2</v>
      </c>
      <c r="CC81" s="192">
        <f t="shared" si="126"/>
        <v>-3.3034491598027405E-3</v>
      </c>
      <c r="CD81" s="206"/>
    </row>
    <row r="82" spans="1:82" s="139" customFormat="1" ht="15" customHeight="1" x14ac:dyDescent="0.2">
      <c r="A82" s="138" t="s">
        <v>100</v>
      </c>
      <c r="B82" s="172" t="s">
        <v>196</v>
      </c>
      <c r="C82" s="92">
        <v>21683.35</v>
      </c>
      <c r="D82" s="92">
        <v>18669.936950000003</v>
      </c>
      <c r="E82" s="92">
        <v>29220.251</v>
      </c>
      <c r="F82" s="91">
        <v>21729.358</v>
      </c>
      <c r="G82" s="92">
        <v>18663.509140000002</v>
      </c>
      <c r="H82" s="93">
        <v>29125.213</v>
      </c>
      <c r="I82" s="147">
        <f t="shared" si="87"/>
        <v>1.0032630834322138</v>
      </c>
      <c r="J82" s="193">
        <f t="shared" si="94"/>
        <v>5.3804032352195996E-3</v>
      </c>
      <c r="K82" s="194">
        <f t="shared" si="95"/>
        <v>2.9186782106778164E-3</v>
      </c>
      <c r="L82" s="91">
        <v>4196.8103499999997</v>
      </c>
      <c r="M82" s="92">
        <v>3290.5022000000004</v>
      </c>
      <c r="N82" s="92">
        <v>4999.817</v>
      </c>
      <c r="O82" s="97">
        <f t="shared" si="84"/>
        <v>0.17166628103286319</v>
      </c>
      <c r="P82" s="98">
        <f t="shared" si="96"/>
        <v>-2.1473817722010263E-2</v>
      </c>
      <c r="Q82" s="99">
        <f t="shared" si="97"/>
        <v>-4.6404453880396768E-3</v>
      </c>
      <c r="R82" s="91">
        <v>3275.9552400000002</v>
      </c>
      <c r="S82" s="92">
        <v>1500.6064500000011</v>
      </c>
      <c r="T82" s="93">
        <v>2293.9929999999999</v>
      </c>
      <c r="U82" s="100">
        <f t="shared" si="88"/>
        <v>7.8763132135720351E-2</v>
      </c>
      <c r="V82" s="101">
        <f t="shared" si="98"/>
        <v>-7.1998581118762381E-2</v>
      </c>
      <c r="W82" s="102">
        <f t="shared" si="99"/>
        <v>-1.6400995793632717E-3</v>
      </c>
      <c r="X82" s="91">
        <v>14256.59283</v>
      </c>
      <c r="Y82" s="92">
        <v>13872.40049</v>
      </c>
      <c r="Z82" s="93">
        <v>21831.402999999998</v>
      </c>
      <c r="AA82" s="100">
        <f t="shared" si="89"/>
        <v>0.74957058683141642</v>
      </c>
      <c r="AB82" s="101">
        <f t="shared" si="100"/>
        <v>9.3472379512083759E-2</v>
      </c>
      <c r="AC82" s="102">
        <f t="shared" si="101"/>
        <v>6.2805449674029346E-3</v>
      </c>
      <c r="AD82" s="91">
        <v>4558.0235500000008</v>
      </c>
      <c r="AE82" s="92">
        <v>6398.4410399999988</v>
      </c>
      <c r="AF82" s="92">
        <v>7311.8190000000004</v>
      </c>
      <c r="AG82" s="92">
        <f t="shared" si="102"/>
        <v>2753.7954499999996</v>
      </c>
      <c r="AH82" s="93">
        <f t="shared" si="103"/>
        <v>913.37796000000162</v>
      </c>
      <c r="AI82" s="91">
        <v>0</v>
      </c>
      <c r="AJ82" s="92">
        <v>0</v>
      </c>
      <c r="AK82" s="92">
        <v>491</v>
      </c>
      <c r="AL82" s="92">
        <f t="shared" si="104"/>
        <v>491</v>
      </c>
      <c r="AM82" s="93">
        <f t="shared" si="105"/>
        <v>491</v>
      </c>
      <c r="AN82" s="100">
        <f t="shared" si="85"/>
        <v>0.25023121806859222</v>
      </c>
      <c r="AO82" s="101">
        <f t="shared" si="106"/>
        <v>4.0022760888313302E-2</v>
      </c>
      <c r="AP82" s="102">
        <f t="shared" si="107"/>
        <v>-9.2482367795981235E-2</v>
      </c>
      <c r="AQ82" s="100">
        <f t="shared" si="86"/>
        <v>1.6803414864574571E-2</v>
      </c>
      <c r="AR82" s="101">
        <f t="shared" si="108"/>
        <v>1.6803414864574571E-2</v>
      </c>
      <c r="AS82" s="102">
        <f t="shared" si="109"/>
        <v>1.6803414864574571E-2</v>
      </c>
      <c r="AT82" s="100">
        <f t="shared" si="90"/>
        <v>1.6858245809223783E-2</v>
      </c>
      <c r="AU82" s="101">
        <f t="shared" si="110"/>
        <v>1.6858245809223783E-2</v>
      </c>
      <c r="AV82" s="102">
        <f t="shared" si="111"/>
        <v>1.6858245809223783E-2</v>
      </c>
      <c r="AW82" s="91">
        <v>7149</v>
      </c>
      <c r="AX82" s="92">
        <v>4587</v>
      </c>
      <c r="AY82" s="93">
        <v>6818</v>
      </c>
      <c r="AZ82" s="91">
        <v>71</v>
      </c>
      <c r="BA82" s="92">
        <v>74</v>
      </c>
      <c r="BB82" s="93">
        <v>73.89</v>
      </c>
      <c r="BC82" s="91">
        <v>110</v>
      </c>
      <c r="BD82" s="92">
        <v>111</v>
      </c>
      <c r="BE82" s="93">
        <v>111.22</v>
      </c>
      <c r="BF82" s="91">
        <f t="shared" si="112"/>
        <v>10.252477406354792</v>
      </c>
      <c r="BG82" s="92">
        <f t="shared" si="113"/>
        <v>-0.93531602087525378</v>
      </c>
      <c r="BH82" s="93">
        <f t="shared" si="114"/>
        <v>-7.8603674726288375E-2</v>
      </c>
      <c r="BI82" s="91">
        <f t="shared" si="115"/>
        <v>6.8113249015964357</v>
      </c>
      <c r="BJ82" s="92">
        <f t="shared" si="116"/>
        <v>-0.40988721961568508</v>
      </c>
      <c r="BK82" s="93">
        <f t="shared" si="117"/>
        <v>-7.6062485790951762E-2</v>
      </c>
      <c r="BL82" s="91">
        <v>151</v>
      </c>
      <c r="BM82" s="92">
        <v>151</v>
      </c>
      <c r="BN82" s="93">
        <v>151</v>
      </c>
      <c r="BO82" s="91">
        <v>29088</v>
      </c>
      <c r="BP82" s="92">
        <v>18443</v>
      </c>
      <c r="BQ82" s="93">
        <v>27287</v>
      </c>
      <c r="BR82" s="91">
        <f t="shared" si="91"/>
        <v>1067.365888518342</v>
      </c>
      <c r="BS82" s="92">
        <f t="shared" si="118"/>
        <v>320.3445051300032</v>
      </c>
      <c r="BT82" s="93">
        <f t="shared" si="119"/>
        <v>55.409637366143329</v>
      </c>
      <c r="BU82" s="91">
        <f t="shared" si="92"/>
        <v>4271.8118216485773</v>
      </c>
      <c r="BV82" s="92">
        <f t="shared" si="120"/>
        <v>1232.3156683404222</v>
      </c>
      <c r="BW82" s="93">
        <f t="shared" si="121"/>
        <v>203.02849049531778</v>
      </c>
      <c r="BX82" s="151">
        <f t="shared" si="93"/>
        <v>4.0022000586682314</v>
      </c>
      <c r="BY82" s="195">
        <f t="shared" si="122"/>
        <v>-6.662075543164292E-2</v>
      </c>
      <c r="BZ82" s="196">
        <f t="shared" si="123"/>
        <v>-1.8510645495710243E-2</v>
      </c>
      <c r="CA82" s="100">
        <f t="shared" si="124"/>
        <v>0.66193629769788709</v>
      </c>
      <c r="CB82" s="101">
        <f t="shared" si="125"/>
        <v>-4.3689202629600077E-2</v>
      </c>
      <c r="CC82" s="192">
        <f t="shared" si="126"/>
        <v>-1.2865209747870421E-2</v>
      </c>
      <c r="CD82" s="206"/>
    </row>
    <row r="83" spans="1:82" s="136" customFormat="1" ht="15" customHeight="1" x14ac:dyDescent="0.2">
      <c r="A83" s="137" t="s">
        <v>100</v>
      </c>
      <c r="B83" s="173" t="s">
        <v>197</v>
      </c>
      <c r="C83" s="69">
        <v>1633.579</v>
      </c>
      <c r="D83" s="69">
        <v>1345.6271899999999</v>
      </c>
      <c r="E83" s="69">
        <v>2169.951</v>
      </c>
      <c r="F83" s="68">
        <v>2060.049</v>
      </c>
      <c r="G83" s="69">
        <v>1315.6747800000001</v>
      </c>
      <c r="H83" s="70">
        <v>2169.951</v>
      </c>
      <c r="I83" s="145">
        <f t="shared" si="87"/>
        <v>1</v>
      </c>
      <c r="J83" s="176">
        <f t="shared" si="94"/>
        <v>0.20701934759804264</v>
      </c>
      <c r="K83" s="146">
        <f t="shared" si="95"/>
        <v>-2.2765816032439101E-2</v>
      </c>
      <c r="L83" s="68">
        <v>817.63699999999994</v>
      </c>
      <c r="M83" s="69">
        <v>681.65260999999998</v>
      </c>
      <c r="N83" s="69">
        <v>941.97500000000002</v>
      </c>
      <c r="O83" s="74">
        <f t="shared" si="84"/>
        <v>0.43409966400162953</v>
      </c>
      <c r="P83" s="75">
        <f t="shared" si="96"/>
        <v>3.7197939819340664E-2</v>
      </c>
      <c r="Q83" s="76">
        <f t="shared" si="97"/>
        <v>-8.4001481024499169E-2</v>
      </c>
      <c r="R83" s="68">
        <v>1182.492</v>
      </c>
      <c r="S83" s="69">
        <v>158.40810000000005</v>
      </c>
      <c r="T83" s="70">
        <v>454.80799999999999</v>
      </c>
      <c r="U83" s="77">
        <f t="shared" si="88"/>
        <v>0.20959367285252062</v>
      </c>
      <c r="V83" s="78">
        <f t="shared" si="98"/>
        <v>-0.36441791619220598</v>
      </c>
      <c r="W83" s="79">
        <f t="shared" si="99"/>
        <v>8.9193021864895819E-2</v>
      </c>
      <c r="X83" s="68">
        <v>59.92</v>
      </c>
      <c r="Y83" s="69">
        <v>475.61407000000003</v>
      </c>
      <c r="Z83" s="70">
        <v>773.16800000000001</v>
      </c>
      <c r="AA83" s="77">
        <f t="shared" si="89"/>
        <v>0.35630666314584986</v>
      </c>
      <c r="AB83" s="78">
        <f t="shared" si="100"/>
        <v>0.32721997637286532</v>
      </c>
      <c r="AC83" s="79">
        <f t="shared" si="101"/>
        <v>-5.1915408403966357E-3</v>
      </c>
      <c r="AD83" s="68">
        <v>888.54399999999998</v>
      </c>
      <c r="AE83" s="69">
        <v>1263.6248600000001</v>
      </c>
      <c r="AF83" s="69">
        <v>1200.508</v>
      </c>
      <c r="AG83" s="69">
        <f t="shared" si="102"/>
        <v>311.96400000000006</v>
      </c>
      <c r="AH83" s="70">
        <f t="shared" si="103"/>
        <v>-63.116860000000088</v>
      </c>
      <c r="AI83" s="68">
        <v>393.3</v>
      </c>
      <c r="AJ83" s="69">
        <v>0</v>
      </c>
      <c r="AK83" s="69">
        <v>0</v>
      </c>
      <c r="AL83" s="69">
        <f t="shared" si="104"/>
        <v>-393.3</v>
      </c>
      <c r="AM83" s="70">
        <f t="shared" si="105"/>
        <v>0</v>
      </c>
      <c r="AN83" s="77">
        <f t="shared" si="85"/>
        <v>0.55324198564852389</v>
      </c>
      <c r="AO83" s="78">
        <f t="shared" si="106"/>
        <v>9.317265754352877E-3</v>
      </c>
      <c r="AP83" s="79">
        <f t="shared" si="107"/>
        <v>-0.38581815626195592</v>
      </c>
      <c r="AQ83" s="77">
        <f t="shared" si="86"/>
        <v>0</v>
      </c>
      <c r="AR83" s="78">
        <f t="shared" si="108"/>
        <v>-0.2407597061421578</v>
      </c>
      <c r="AS83" s="79">
        <f t="shared" si="109"/>
        <v>0</v>
      </c>
      <c r="AT83" s="77">
        <f t="shared" si="90"/>
        <v>0</v>
      </c>
      <c r="AU83" s="78">
        <f t="shared" si="110"/>
        <v>-0.19091778884871186</v>
      </c>
      <c r="AV83" s="79">
        <f t="shared" si="111"/>
        <v>0</v>
      </c>
      <c r="AW83" s="68">
        <v>1930</v>
      </c>
      <c r="AX83" s="69">
        <v>1197</v>
      </c>
      <c r="AY83" s="70">
        <v>2071</v>
      </c>
      <c r="AZ83" s="68">
        <v>24</v>
      </c>
      <c r="BA83" s="69">
        <v>16</v>
      </c>
      <c r="BB83" s="70">
        <v>16</v>
      </c>
      <c r="BC83" s="68">
        <v>27</v>
      </c>
      <c r="BD83" s="69">
        <v>21</v>
      </c>
      <c r="BE83" s="70">
        <v>21</v>
      </c>
      <c r="BF83" s="68">
        <f t="shared" si="112"/>
        <v>14.381944444444445</v>
      </c>
      <c r="BG83" s="69">
        <f t="shared" si="113"/>
        <v>5.4467592592592595</v>
      </c>
      <c r="BH83" s="70">
        <f t="shared" si="114"/>
        <v>1.9131944444444446</v>
      </c>
      <c r="BI83" s="68">
        <f t="shared" si="115"/>
        <v>10.957671957671957</v>
      </c>
      <c r="BJ83" s="69">
        <f t="shared" si="116"/>
        <v>3.015285126396237</v>
      </c>
      <c r="BK83" s="70">
        <f t="shared" si="117"/>
        <v>1.4576719576719572</v>
      </c>
      <c r="BL83" s="68">
        <v>40</v>
      </c>
      <c r="BM83" s="69">
        <v>40</v>
      </c>
      <c r="BN83" s="70">
        <v>40</v>
      </c>
      <c r="BO83" s="68">
        <v>4194</v>
      </c>
      <c r="BP83" s="69">
        <v>1841</v>
      </c>
      <c r="BQ83" s="70">
        <v>3117</v>
      </c>
      <c r="BR83" s="68">
        <f t="shared" si="91"/>
        <v>696.1665062560154</v>
      </c>
      <c r="BS83" s="69">
        <f t="shared" si="118"/>
        <v>204.9769497467164</v>
      </c>
      <c r="BT83" s="70">
        <f t="shared" si="119"/>
        <v>-18.485737089992199</v>
      </c>
      <c r="BU83" s="68">
        <f t="shared" si="92"/>
        <v>1047.779333655239</v>
      </c>
      <c r="BV83" s="69">
        <f t="shared" si="120"/>
        <v>-19.603567899165</v>
      </c>
      <c r="BW83" s="70">
        <f t="shared" si="121"/>
        <v>-51.364175116690831</v>
      </c>
      <c r="BX83" s="150">
        <f t="shared" si="93"/>
        <v>1.5050700144857556</v>
      </c>
      <c r="BY83" s="177">
        <f t="shared" si="122"/>
        <v>-0.66798698033289705</v>
      </c>
      <c r="BZ83" s="149">
        <f t="shared" si="123"/>
        <v>-3.2941681420677105E-2</v>
      </c>
      <c r="CA83" s="77">
        <f t="shared" si="124"/>
        <v>0.28543956043956042</v>
      </c>
      <c r="CB83" s="78">
        <f t="shared" si="125"/>
        <v>-9.8626373626373609E-2</v>
      </c>
      <c r="CC83" s="112">
        <f t="shared" si="126"/>
        <v>3.1157792483759328E-2</v>
      </c>
      <c r="CD83" s="206"/>
    </row>
    <row r="84" spans="1:82" s="139" customFormat="1" ht="15" customHeight="1" x14ac:dyDescent="0.2">
      <c r="A84" s="138" t="s">
        <v>103</v>
      </c>
      <c r="B84" s="172" t="s">
        <v>198</v>
      </c>
      <c r="C84" s="92">
        <v>825.01900000000001</v>
      </c>
      <c r="D84" s="92">
        <v>611.68700000000001</v>
      </c>
      <c r="E84" s="92">
        <v>893.83199999999999</v>
      </c>
      <c r="F84" s="91">
        <v>811.76800000000003</v>
      </c>
      <c r="G84" s="92">
        <v>601.83000000000004</v>
      </c>
      <c r="H84" s="93">
        <v>883.76199999999994</v>
      </c>
      <c r="I84" s="147">
        <f t="shared" si="87"/>
        <v>1.0113944704569784</v>
      </c>
      <c r="J84" s="193">
        <f t="shared" si="94"/>
        <v>-4.9291589543805081E-3</v>
      </c>
      <c r="K84" s="194">
        <f t="shared" si="95"/>
        <v>-4.9839088195613446E-3</v>
      </c>
      <c r="L84" s="91">
        <v>454.59500000000003</v>
      </c>
      <c r="M84" s="92">
        <v>396.61700000000002</v>
      </c>
      <c r="N84" s="92">
        <v>593.75900000000001</v>
      </c>
      <c r="O84" s="97">
        <f t="shared" si="84"/>
        <v>0.6718539606817221</v>
      </c>
      <c r="P84" s="98">
        <f t="shared" si="96"/>
        <v>0.11184789983675159</v>
      </c>
      <c r="Q84" s="99">
        <f t="shared" si="97"/>
        <v>1.2835633247064493E-2</v>
      </c>
      <c r="R84" s="91">
        <v>302.18200000000002</v>
      </c>
      <c r="S84" s="92">
        <v>170.44200000000001</v>
      </c>
      <c r="T84" s="93">
        <v>243.374</v>
      </c>
      <c r="U84" s="100">
        <f t="shared" si="88"/>
        <v>0.27538409662329905</v>
      </c>
      <c r="V84" s="101">
        <f t="shared" si="98"/>
        <v>-9.686758119597938E-2</v>
      </c>
      <c r="W84" s="102">
        <f t="shared" si="99"/>
        <v>-7.8221244025720171E-3</v>
      </c>
      <c r="X84" s="91">
        <v>54.991</v>
      </c>
      <c r="Y84" s="92">
        <v>34.771000000000001</v>
      </c>
      <c r="Z84" s="93">
        <v>46.628999999999998</v>
      </c>
      <c r="AA84" s="100">
        <f t="shared" si="89"/>
        <v>5.2761942694978962E-2</v>
      </c>
      <c r="AB84" s="101">
        <f t="shared" si="100"/>
        <v>-1.4980318640772129E-2</v>
      </c>
      <c r="AC84" s="102">
        <f t="shared" si="101"/>
        <v>-5.0135088444923162E-3</v>
      </c>
      <c r="AD84" s="91">
        <v>773.875</v>
      </c>
      <c r="AE84" s="92">
        <v>783.40700000000004</v>
      </c>
      <c r="AF84" s="92">
        <v>759.41700000000003</v>
      </c>
      <c r="AG84" s="92">
        <f t="shared" si="102"/>
        <v>-14.45799999999997</v>
      </c>
      <c r="AH84" s="93">
        <f t="shared" si="103"/>
        <v>-23.990000000000009</v>
      </c>
      <c r="AI84" s="91">
        <v>13.598000000000001</v>
      </c>
      <c r="AJ84" s="92">
        <v>19.201000000000001</v>
      </c>
      <c r="AK84" s="92">
        <v>26.713999999999999</v>
      </c>
      <c r="AL84" s="92">
        <f t="shared" si="104"/>
        <v>13.115999999999998</v>
      </c>
      <c r="AM84" s="93">
        <f t="shared" si="105"/>
        <v>7.5129999999999981</v>
      </c>
      <c r="AN84" s="100">
        <f t="shared" si="85"/>
        <v>0.84961939156351529</v>
      </c>
      <c r="AO84" s="101">
        <f t="shared" si="106"/>
        <v>-8.8389308842172332E-2</v>
      </c>
      <c r="AP84" s="102">
        <f t="shared" si="107"/>
        <v>-0.4311124206214747</v>
      </c>
      <c r="AQ84" s="100">
        <f t="shared" si="86"/>
        <v>2.988704812537479E-2</v>
      </c>
      <c r="AR84" s="101">
        <f t="shared" si="108"/>
        <v>1.3405003469433532E-2</v>
      </c>
      <c r="AS84" s="102">
        <f t="shared" si="109"/>
        <v>-1.5031890384034179E-3</v>
      </c>
      <c r="AT84" s="100">
        <f t="shared" si="90"/>
        <v>3.0227595212285661E-2</v>
      </c>
      <c r="AU84" s="101">
        <f t="shared" si="110"/>
        <v>1.3476503767439349E-2</v>
      </c>
      <c r="AV84" s="102">
        <f t="shared" si="111"/>
        <v>-1.6767631613414415E-3</v>
      </c>
      <c r="AW84" s="91">
        <v>1134</v>
      </c>
      <c r="AX84" s="92">
        <v>613</v>
      </c>
      <c r="AY84" s="93">
        <v>853</v>
      </c>
      <c r="AZ84" s="91">
        <v>12</v>
      </c>
      <c r="BA84" s="92">
        <v>12</v>
      </c>
      <c r="BB84" s="93">
        <v>12</v>
      </c>
      <c r="BC84" s="91">
        <v>19</v>
      </c>
      <c r="BD84" s="92">
        <v>17</v>
      </c>
      <c r="BE84" s="93">
        <v>18</v>
      </c>
      <c r="BF84" s="91">
        <f t="shared" si="112"/>
        <v>7.8981481481481479</v>
      </c>
      <c r="BG84" s="92">
        <f t="shared" si="113"/>
        <v>-2.6018518518518521</v>
      </c>
      <c r="BH84" s="93">
        <f t="shared" si="114"/>
        <v>-0.61574074074074137</v>
      </c>
      <c r="BI84" s="91">
        <f t="shared" si="115"/>
        <v>5.2654320987654319</v>
      </c>
      <c r="BJ84" s="92">
        <f t="shared" si="116"/>
        <v>-1.3661468486029893</v>
      </c>
      <c r="BK84" s="93">
        <f t="shared" si="117"/>
        <v>-0.74437182280319636</v>
      </c>
      <c r="BL84" s="91">
        <v>53</v>
      </c>
      <c r="BM84" s="92">
        <v>53</v>
      </c>
      <c r="BN84" s="93">
        <v>53</v>
      </c>
      <c r="BO84" s="91">
        <v>9175</v>
      </c>
      <c r="BP84" s="92">
        <v>4936</v>
      </c>
      <c r="BQ84" s="93">
        <v>6818</v>
      </c>
      <c r="BR84" s="91">
        <f t="shared" si="91"/>
        <v>129.62188325022001</v>
      </c>
      <c r="BS84" s="92">
        <f t="shared" si="118"/>
        <v>41.145806955942078</v>
      </c>
      <c r="BT84" s="93">
        <f t="shared" si="119"/>
        <v>7.6952219860384901</v>
      </c>
      <c r="BU84" s="91">
        <f t="shared" si="92"/>
        <v>1036.0633059788979</v>
      </c>
      <c r="BV84" s="92">
        <f t="shared" si="120"/>
        <v>320.21850880076738</v>
      </c>
      <c r="BW84" s="93">
        <f t="shared" si="121"/>
        <v>54.28516568526004</v>
      </c>
      <c r="BX84" s="151">
        <f t="shared" si="93"/>
        <v>7.9929660023446658</v>
      </c>
      <c r="BY84" s="195">
        <f t="shared" si="122"/>
        <v>-9.7862921817592152E-2</v>
      </c>
      <c r="BZ84" s="196">
        <f t="shared" si="123"/>
        <v>-5.9236281505253174E-2</v>
      </c>
      <c r="CA84" s="100">
        <f t="shared" si="124"/>
        <v>0.47121432027092403</v>
      </c>
      <c r="CB84" s="101">
        <f t="shared" si="125"/>
        <v>-0.16289999308867242</v>
      </c>
      <c r="CC84" s="192">
        <f t="shared" si="126"/>
        <v>-4.3327533163872167E-2</v>
      </c>
      <c r="CD84" s="206"/>
    </row>
    <row r="85" spans="1:82" s="139" customFormat="1" ht="15" customHeight="1" x14ac:dyDescent="0.2">
      <c r="A85" s="138" t="s">
        <v>109</v>
      </c>
      <c r="B85" s="172" t="s">
        <v>199</v>
      </c>
      <c r="C85" s="92">
        <v>1643.2829999999999</v>
      </c>
      <c r="D85" s="92">
        <v>1292.3340000000001</v>
      </c>
      <c r="E85" s="92">
        <v>2094.6289999999999</v>
      </c>
      <c r="F85" s="91">
        <v>1562.557</v>
      </c>
      <c r="G85" s="92">
        <v>1367.9590000000001</v>
      </c>
      <c r="H85" s="93">
        <v>2155.0830000000001</v>
      </c>
      <c r="I85" s="147">
        <f t="shared" si="87"/>
        <v>0.97194818018609952</v>
      </c>
      <c r="J85" s="193">
        <f t="shared" si="94"/>
        <v>-7.9714575156585421E-2</v>
      </c>
      <c r="K85" s="194">
        <f t="shared" si="95"/>
        <v>2.7231269810861658E-2</v>
      </c>
      <c r="L85" s="91">
        <v>1104.1690000000001</v>
      </c>
      <c r="M85" s="92">
        <v>1018.4589999999999</v>
      </c>
      <c r="N85" s="92">
        <v>1649.2760000000001</v>
      </c>
      <c r="O85" s="97">
        <f t="shared" si="84"/>
        <v>0.76529581459275586</v>
      </c>
      <c r="P85" s="98">
        <f t="shared" si="96"/>
        <v>5.8653432906839664E-2</v>
      </c>
      <c r="Q85" s="99">
        <f t="shared" si="97"/>
        <v>2.0785927966036843E-2</v>
      </c>
      <c r="R85" s="91">
        <v>302.49599999999998</v>
      </c>
      <c r="S85" s="92">
        <v>244.19900000000013</v>
      </c>
      <c r="T85" s="93">
        <v>337.11900000000003</v>
      </c>
      <c r="U85" s="100">
        <f t="shared" si="88"/>
        <v>0.15642970595564071</v>
      </c>
      <c r="V85" s="101">
        <f t="shared" si="98"/>
        <v>-3.7160671867376288E-2</v>
      </c>
      <c r="W85" s="102">
        <f t="shared" si="99"/>
        <v>-2.2083685162075622E-2</v>
      </c>
      <c r="X85" s="91">
        <v>155.892</v>
      </c>
      <c r="Y85" s="92">
        <v>105.301</v>
      </c>
      <c r="Z85" s="93">
        <v>168.68799999999999</v>
      </c>
      <c r="AA85" s="100">
        <f t="shared" si="89"/>
        <v>7.8274479451603485E-2</v>
      </c>
      <c r="AB85" s="101">
        <f t="shared" si="100"/>
        <v>-2.1492761039463404E-2</v>
      </c>
      <c r="AC85" s="102">
        <f t="shared" si="101"/>
        <v>1.2977571960388068E-3</v>
      </c>
      <c r="AD85" s="91">
        <v>136.97200000000001</v>
      </c>
      <c r="AE85" s="92">
        <v>222.94394</v>
      </c>
      <c r="AF85" s="92">
        <v>286.94299999999998</v>
      </c>
      <c r="AG85" s="92">
        <f t="shared" si="102"/>
        <v>149.97099999999998</v>
      </c>
      <c r="AH85" s="93">
        <f t="shared" si="103"/>
        <v>63.999059999999986</v>
      </c>
      <c r="AI85" s="91">
        <v>0</v>
      </c>
      <c r="AJ85" s="92">
        <v>0</v>
      </c>
      <c r="AK85" s="92">
        <v>0</v>
      </c>
      <c r="AL85" s="92">
        <f t="shared" si="104"/>
        <v>0</v>
      </c>
      <c r="AM85" s="93">
        <f t="shared" si="105"/>
        <v>0</v>
      </c>
      <c r="AN85" s="100">
        <f t="shared" si="85"/>
        <v>0.1369898917660359</v>
      </c>
      <c r="AO85" s="101">
        <f t="shared" si="106"/>
        <v>5.3637237354105624E-2</v>
      </c>
      <c r="AP85" s="102">
        <f t="shared" si="107"/>
        <v>-3.552274041728512E-2</v>
      </c>
      <c r="AQ85" s="100">
        <f t="shared" si="86"/>
        <v>0</v>
      </c>
      <c r="AR85" s="101">
        <f t="shared" si="108"/>
        <v>0</v>
      </c>
      <c r="AS85" s="102">
        <f t="shared" si="109"/>
        <v>0</v>
      </c>
      <c r="AT85" s="100">
        <f t="shared" si="90"/>
        <v>0</v>
      </c>
      <c r="AU85" s="101">
        <f t="shared" si="110"/>
        <v>0</v>
      </c>
      <c r="AV85" s="102">
        <f t="shared" si="111"/>
        <v>0</v>
      </c>
      <c r="AW85" s="91">
        <v>2323</v>
      </c>
      <c r="AX85" s="92">
        <v>1362</v>
      </c>
      <c r="AY85" s="93">
        <v>1876</v>
      </c>
      <c r="AZ85" s="91">
        <v>16</v>
      </c>
      <c r="BA85" s="92">
        <v>10</v>
      </c>
      <c r="BB85" s="93">
        <v>15</v>
      </c>
      <c r="BC85" s="91">
        <v>32</v>
      </c>
      <c r="BD85" s="92">
        <v>6</v>
      </c>
      <c r="BE85" s="93">
        <v>30</v>
      </c>
      <c r="BF85" s="91">
        <f t="shared" si="112"/>
        <v>13.896296296296295</v>
      </c>
      <c r="BG85" s="92">
        <f t="shared" si="113"/>
        <v>-2.2356481481481474</v>
      </c>
      <c r="BH85" s="93">
        <f t="shared" si="114"/>
        <v>-8.8037037037037038</v>
      </c>
      <c r="BI85" s="91">
        <f t="shared" si="115"/>
        <v>6.9481481481481477</v>
      </c>
      <c r="BJ85" s="92">
        <f t="shared" si="116"/>
        <v>-1.1178240740740737</v>
      </c>
      <c r="BK85" s="93">
        <f t="shared" si="117"/>
        <v>-30.885185185185186</v>
      </c>
      <c r="BL85" s="91">
        <v>81</v>
      </c>
      <c r="BM85" s="92">
        <v>80</v>
      </c>
      <c r="BN85" s="93">
        <v>80</v>
      </c>
      <c r="BO85" s="91">
        <v>15863</v>
      </c>
      <c r="BP85" s="92">
        <v>8939</v>
      </c>
      <c r="BQ85" s="93">
        <v>13059</v>
      </c>
      <c r="BR85" s="91">
        <f t="shared" si="91"/>
        <v>165.02664828853665</v>
      </c>
      <c r="BS85" s="92">
        <f t="shared" si="118"/>
        <v>66.523401739964498</v>
      </c>
      <c r="BT85" s="93">
        <f t="shared" si="119"/>
        <v>11.993982442245112</v>
      </c>
      <c r="BU85" s="91">
        <f t="shared" si="92"/>
        <v>1148.7649253731342</v>
      </c>
      <c r="BV85" s="92">
        <f t="shared" si="120"/>
        <v>476.11877814971626</v>
      </c>
      <c r="BW85" s="93">
        <f t="shared" si="121"/>
        <v>144.38974181953665</v>
      </c>
      <c r="BX85" s="151">
        <f t="shared" si="93"/>
        <v>6.9610874200426442</v>
      </c>
      <c r="BY85" s="195">
        <f t="shared" si="122"/>
        <v>0.13241759653855478</v>
      </c>
      <c r="BZ85" s="196">
        <f t="shared" si="123"/>
        <v>0.39794498245086718</v>
      </c>
      <c r="CA85" s="100">
        <f t="shared" si="124"/>
        <v>0.59793956043956054</v>
      </c>
      <c r="CB85" s="101">
        <f t="shared" si="125"/>
        <v>-0.11942126803237896</v>
      </c>
      <c r="CC85" s="192">
        <f t="shared" si="126"/>
        <v>-1.9394693704085864E-2</v>
      </c>
      <c r="CD85" s="206"/>
    </row>
    <row r="86" spans="1:82" s="139" customFormat="1" ht="15" customHeight="1" x14ac:dyDescent="0.2">
      <c r="A86" s="138" t="s">
        <v>132</v>
      </c>
      <c r="B86" s="172" t="s">
        <v>200</v>
      </c>
      <c r="C86" s="92">
        <v>745.23800000000006</v>
      </c>
      <c r="D86" s="92">
        <v>587.77080000000001</v>
      </c>
      <c r="E86" s="92">
        <v>981.57399999999996</v>
      </c>
      <c r="F86" s="91">
        <v>692.46199999999999</v>
      </c>
      <c r="G86" s="92">
        <v>596.57234000000005</v>
      </c>
      <c r="H86" s="93">
        <v>1078.126</v>
      </c>
      <c r="I86" s="147">
        <f t="shared" si="87"/>
        <v>0.91044460480500422</v>
      </c>
      <c r="J86" s="193">
        <f t="shared" si="94"/>
        <v>-0.16577040771553853</v>
      </c>
      <c r="K86" s="194">
        <f t="shared" si="95"/>
        <v>-7.4801878463060079E-2</v>
      </c>
      <c r="L86" s="91">
        <v>324.70400000000001</v>
      </c>
      <c r="M86" s="92">
        <v>344.8999</v>
      </c>
      <c r="N86" s="92">
        <v>658.58199999999999</v>
      </c>
      <c r="O86" s="97">
        <f t="shared" si="84"/>
        <v>0.61085810007364627</v>
      </c>
      <c r="P86" s="98">
        <f t="shared" si="96"/>
        <v>0.14194572654267995</v>
      </c>
      <c r="Q86" s="99">
        <f t="shared" si="97"/>
        <v>3.2722177781305373E-2</v>
      </c>
      <c r="R86" s="91">
        <v>286.25799999999998</v>
      </c>
      <c r="S86" s="92">
        <v>172.01946000000004</v>
      </c>
      <c r="T86" s="93">
        <v>297.69099999999997</v>
      </c>
      <c r="U86" s="100">
        <f t="shared" si="88"/>
        <v>0.27611893229548307</v>
      </c>
      <c r="V86" s="101">
        <f t="shared" si="98"/>
        <v>-0.13727270507956418</v>
      </c>
      <c r="W86" s="102">
        <f t="shared" si="99"/>
        <v>-1.2227423152374295E-2</v>
      </c>
      <c r="X86" s="91">
        <v>81.5</v>
      </c>
      <c r="Y86" s="92">
        <v>79.652980000000014</v>
      </c>
      <c r="Z86" s="93">
        <v>121.85299999999999</v>
      </c>
      <c r="AA86" s="100">
        <f t="shared" si="89"/>
        <v>0.11302296763087059</v>
      </c>
      <c r="AB86" s="101">
        <f t="shared" si="100"/>
        <v>-4.6730214631157951E-3</v>
      </c>
      <c r="AC86" s="102">
        <f t="shared" si="101"/>
        <v>-2.0494754628931147E-2</v>
      </c>
      <c r="AD86" s="91">
        <v>0</v>
      </c>
      <c r="AE86" s="92">
        <v>108.34518</v>
      </c>
      <c r="AF86" s="92">
        <v>270.16199999999998</v>
      </c>
      <c r="AG86" s="92">
        <f t="shared" si="102"/>
        <v>270.16199999999998</v>
      </c>
      <c r="AH86" s="93">
        <f t="shared" si="103"/>
        <v>161.81681999999998</v>
      </c>
      <c r="AI86" s="91">
        <v>0</v>
      </c>
      <c r="AJ86" s="92">
        <v>0</v>
      </c>
      <c r="AK86" s="92">
        <v>0</v>
      </c>
      <c r="AL86" s="92">
        <f t="shared" si="104"/>
        <v>0</v>
      </c>
      <c r="AM86" s="93">
        <f t="shared" si="105"/>
        <v>0</v>
      </c>
      <c r="AN86" s="100">
        <f t="shared" si="85"/>
        <v>0.27523345157879081</v>
      </c>
      <c r="AO86" s="101">
        <f t="shared" si="106"/>
        <v>0.27523345157879081</v>
      </c>
      <c r="AP86" s="102">
        <f t="shared" si="107"/>
        <v>9.0901089372298072E-2</v>
      </c>
      <c r="AQ86" s="100">
        <f t="shared" si="86"/>
        <v>0</v>
      </c>
      <c r="AR86" s="101">
        <f t="shared" si="108"/>
        <v>0</v>
      </c>
      <c r="AS86" s="102">
        <f t="shared" si="109"/>
        <v>0</v>
      </c>
      <c r="AT86" s="100">
        <f t="shared" si="90"/>
        <v>0</v>
      </c>
      <c r="AU86" s="101">
        <f t="shared" si="110"/>
        <v>0</v>
      </c>
      <c r="AV86" s="102">
        <f t="shared" si="111"/>
        <v>0</v>
      </c>
      <c r="AW86" s="91">
        <v>1004</v>
      </c>
      <c r="AX86" s="92">
        <v>417</v>
      </c>
      <c r="AY86" s="93">
        <v>549</v>
      </c>
      <c r="AZ86" s="91">
        <v>10</v>
      </c>
      <c r="BA86" s="92">
        <v>10</v>
      </c>
      <c r="BB86" s="93">
        <v>8</v>
      </c>
      <c r="BC86" s="91">
        <v>16</v>
      </c>
      <c r="BD86" s="92">
        <v>14</v>
      </c>
      <c r="BE86" s="93">
        <v>14</v>
      </c>
      <c r="BF86" s="91">
        <f t="shared" si="112"/>
        <v>7.625</v>
      </c>
      <c r="BG86" s="92">
        <f t="shared" si="113"/>
        <v>-3.5305555555555568</v>
      </c>
      <c r="BH86" s="93">
        <f t="shared" si="114"/>
        <v>0.67499999999999982</v>
      </c>
      <c r="BI86" s="91">
        <f t="shared" si="115"/>
        <v>4.3571428571428577</v>
      </c>
      <c r="BJ86" s="92">
        <f t="shared" si="116"/>
        <v>-2.6150793650793647</v>
      </c>
      <c r="BK86" s="93">
        <f t="shared" si="117"/>
        <v>-0.60714285714285676</v>
      </c>
      <c r="BL86" s="91">
        <v>36</v>
      </c>
      <c r="BM86" s="92">
        <v>36</v>
      </c>
      <c r="BN86" s="93">
        <v>36</v>
      </c>
      <c r="BO86" s="91">
        <v>8034</v>
      </c>
      <c r="BP86" s="92">
        <v>3502</v>
      </c>
      <c r="BQ86" s="93">
        <v>3590</v>
      </c>
      <c r="BR86" s="91">
        <f t="shared" si="91"/>
        <v>300.31364902506965</v>
      </c>
      <c r="BS86" s="92">
        <f t="shared" si="118"/>
        <v>214.12221262974975</v>
      </c>
      <c r="BT86" s="93">
        <f t="shared" si="119"/>
        <v>129.961752965675</v>
      </c>
      <c r="BU86" s="91">
        <f t="shared" si="92"/>
        <v>1963.7996357012751</v>
      </c>
      <c r="BV86" s="92">
        <f t="shared" si="120"/>
        <v>1274.096448450279</v>
      </c>
      <c r="BW86" s="93">
        <f t="shared" si="121"/>
        <v>533.17052299144279</v>
      </c>
      <c r="BX86" s="151">
        <f t="shared" si="93"/>
        <v>6.5391621129326047</v>
      </c>
      <c r="BY86" s="195">
        <f t="shared" si="122"/>
        <v>-1.4628299189399048</v>
      </c>
      <c r="BZ86" s="196">
        <f t="shared" si="123"/>
        <v>-1.8589194218395768</v>
      </c>
      <c r="CA86" s="100">
        <f t="shared" si="124"/>
        <v>0.3652828652828653</v>
      </c>
      <c r="CB86" s="101">
        <f t="shared" si="125"/>
        <v>-0.45217745217745214</v>
      </c>
      <c r="CC86" s="192">
        <f t="shared" si="126"/>
        <v>-0.17216342078220531</v>
      </c>
      <c r="CD86" s="206"/>
    </row>
    <row r="87" spans="1:82" s="139" customFormat="1" ht="15" customHeight="1" x14ac:dyDescent="0.2">
      <c r="A87" s="138" t="s">
        <v>151</v>
      </c>
      <c r="B87" s="172" t="s">
        <v>201</v>
      </c>
      <c r="C87" s="92">
        <v>1840.663</v>
      </c>
      <c r="D87" s="92">
        <v>1457.6878199999999</v>
      </c>
      <c r="E87" s="92">
        <v>2362.942</v>
      </c>
      <c r="F87" s="91">
        <v>1778.14</v>
      </c>
      <c r="G87" s="92">
        <v>1406.3040000000001</v>
      </c>
      <c r="H87" s="93">
        <v>2364.7669999999998</v>
      </c>
      <c r="I87" s="147">
        <f t="shared" si="87"/>
        <v>0.99922825377722213</v>
      </c>
      <c r="J87" s="193">
        <f t="shared" si="94"/>
        <v>-3.5933769460543052E-2</v>
      </c>
      <c r="K87" s="194">
        <f t="shared" si="95"/>
        <v>-3.7309948489143929E-2</v>
      </c>
      <c r="L87" s="91">
        <v>1006.499</v>
      </c>
      <c r="M87" s="92">
        <v>860.58399999999995</v>
      </c>
      <c r="N87" s="92">
        <v>1562.1469999999999</v>
      </c>
      <c r="O87" s="97">
        <f t="shared" si="84"/>
        <v>0.66059235434188657</v>
      </c>
      <c r="P87" s="98">
        <f t="shared" si="96"/>
        <v>9.4551997564579993E-2</v>
      </c>
      <c r="Q87" s="99">
        <f t="shared" si="97"/>
        <v>4.86450086755158E-2</v>
      </c>
      <c r="R87" s="91">
        <v>570.46100000000001</v>
      </c>
      <c r="S87" s="92">
        <v>369.29000000000013</v>
      </c>
      <c r="T87" s="93">
        <v>541.96299999999997</v>
      </c>
      <c r="U87" s="100">
        <f t="shared" si="88"/>
        <v>0.22918240993721581</v>
      </c>
      <c r="V87" s="101">
        <f t="shared" si="98"/>
        <v>-9.1636535702610072E-2</v>
      </c>
      <c r="W87" s="102">
        <f t="shared" si="99"/>
        <v>-3.3413728593286923E-2</v>
      </c>
      <c r="X87" s="91">
        <v>201.18</v>
      </c>
      <c r="Y87" s="92">
        <v>176.43</v>
      </c>
      <c r="Z87" s="93">
        <v>260.65699999999998</v>
      </c>
      <c r="AA87" s="100">
        <f t="shared" si="89"/>
        <v>0.11022523572089767</v>
      </c>
      <c r="AB87" s="101">
        <f t="shared" si="100"/>
        <v>-2.915461861969823E-3</v>
      </c>
      <c r="AC87" s="102">
        <f t="shared" si="101"/>
        <v>-1.5231280082228835E-2</v>
      </c>
      <c r="AD87" s="91">
        <v>157.33799999999999</v>
      </c>
      <c r="AE87" s="92">
        <v>230.30665999999999</v>
      </c>
      <c r="AF87" s="92">
        <v>311.601</v>
      </c>
      <c r="AG87" s="92">
        <f t="shared" si="102"/>
        <v>154.26300000000001</v>
      </c>
      <c r="AH87" s="93">
        <f t="shared" si="103"/>
        <v>81.294340000000005</v>
      </c>
      <c r="AI87" s="91">
        <v>0</v>
      </c>
      <c r="AJ87" s="92">
        <v>0</v>
      </c>
      <c r="AK87" s="92">
        <v>25.934999999999999</v>
      </c>
      <c r="AL87" s="92">
        <f t="shared" si="104"/>
        <v>25.934999999999999</v>
      </c>
      <c r="AM87" s="93">
        <f t="shared" si="105"/>
        <v>25.934999999999999</v>
      </c>
      <c r="AN87" s="100">
        <f t="shared" si="85"/>
        <v>0.13186993163607064</v>
      </c>
      <c r="AO87" s="101">
        <f t="shared" si="106"/>
        <v>4.6390949334584708E-2</v>
      </c>
      <c r="AP87" s="102">
        <f t="shared" si="107"/>
        <v>-2.6124569545945137E-2</v>
      </c>
      <c r="AQ87" s="100">
        <f t="shared" si="86"/>
        <v>1.0975724330093585E-2</v>
      </c>
      <c r="AR87" s="101">
        <f t="shared" si="108"/>
        <v>1.0975724330093585E-2</v>
      </c>
      <c r="AS87" s="102">
        <f t="shared" si="109"/>
        <v>1.0975724330093585E-2</v>
      </c>
      <c r="AT87" s="100">
        <f t="shared" si="90"/>
        <v>1.0967253856299585E-2</v>
      </c>
      <c r="AU87" s="101">
        <f t="shared" si="110"/>
        <v>1.0967253856299585E-2</v>
      </c>
      <c r="AV87" s="102">
        <f t="shared" si="111"/>
        <v>1.0967253856299585E-2</v>
      </c>
      <c r="AW87" s="91">
        <v>2216</v>
      </c>
      <c r="AX87" s="92">
        <v>1388</v>
      </c>
      <c r="AY87" s="93">
        <v>1896</v>
      </c>
      <c r="AZ87" s="91">
        <v>17</v>
      </c>
      <c r="BA87" s="92">
        <v>18</v>
      </c>
      <c r="BB87" s="93">
        <v>18</v>
      </c>
      <c r="BC87" s="91">
        <v>41</v>
      </c>
      <c r="BD87" s="92">
        <v>43</v>
      </c>
      <c r="BE87" s="93">
        <v>42</v>
      </c>
      <c r="BF87" s="91">
        <f t="shared" si="112"/>
        <v>11.703703703703702</v>
      </c>
      <c r="BG87" s="92">
        <f t="shared" si="113"/>
        <v>-2.7799564270152501</v>
      </c>
      <c r="BH87" s="93">
        <f t="shared" si="114"/>
        <v>-1.1481481481481506</v>
      </c>
      <c r="BI87" s="91">
        <f t="shared" si="115"/>
        <v>5.0158730158730158</v>
      </c>
      <c r="BJ87" s="92">
        <f t="shared" si="116"/>
        <v>-0.989547038327526</v>
      </c>
      <c r="BK87" s="93">
        <f t="shared" si="117"/>
        <v>-0.36397194536729405</v>
      </c>
      <c r="BL87" s="91">
        <v>88</v>
      </c>
      <c r="BM87" s="92">
        <v>88</v>
      </c>
      <c r="BN87" s="93">
        <v>88</v>
      </c>
      <c r="BO87" s="91">
        <v>16342</v>
      </c>
      <c r="BP87" s="92">
        <v>9418</v>
      </c>
      <c r="BQ87" s="93">
        <v>13591</v>
      </c>
      <c r="BR87" s="91">
        <f t="shared" si="91"/>
        <v>173.99507026708852</v>
      </c>
      <c r="BS87" s="92">
        <f t="shared" si="118"/>
        <v>65.187090827607435</v>
      </c>
      <c r="BT87" s="93">
        <f t="shared" si="119"/>
        <v>24.674195346723252</v>
      </c>
      <c r="BU87" s="91">
        <f t="shared" si="92"/>
        <v>1247.2399789029537</v>
      </c>
      <c r="BV87" s="92">
        <f t="shared" si="120"/>
        <v>444.83023161053495</v>
      </c>
      <c r="BW87" s="93">
        <f t="shared" si="121"/>
        <v>234.05265901822747</v>
      </c>
      <c r="BX87" s="151">
        <f t="shared" si="93"/>
        <v>7.1682489451476794</v>
      </c>
      <c r="BY87" s="195">
        <f t="shared" si="122"/>
        <v>-0.20629979131441445</v>
      </c>
      <c r="BZ87" s="196">
        <f t="shared" si="123"/>
        <v>0.38294635148773715</v>
      </c>
      <c r="CA87" s="77">
        <f t="shared" si="124"/>
        <v>0.56572594072594073</v>
      </c>
      <c r="CB87" s="78">
        <f t="shared" si="125"/>
        <v>-0.11451048951048959</v>
      </c>
      <c r="CC87" s="192">
        <f t="shared" si="126"/>
        <v>-2.5559845311226459E-2</v>
      </c>
      <c r="CD87" s="206"/>
    </row>
    <row r="88" spans="1:82" s="139" customFormat="1" ht="15" customHeight="1" x14ac:dyDescent="0.2">
      <c r="A88" s="138" t="s">
        <v>162</v>
      </c>
      <c r="B88" s="172" t="s">
        <v>202</v>
      </c>
      <c r="C88" s="92">
        <v>7037.616</v>
      </c>
      <c r="D88" s="92">
        <v>4970.259</v>
      </c>
      <c r="E88" s="92">
        <v>7687.3280000000004</v>
      </c>
      <c r="F88" s="91">
        <v>7025.72</v>
      </c>
      <c r="G88" s="92">
        <v>5042.68</v>
      </c>
      <c r="H88" s="93">
        <v>7504.6369999999997</v>
      </c>
      <c r="I88" s="147">
        <f t="shared" si="87"/>
        <v>1.0243437490714076</v>
      </c>
      <c r="J88" s="193">
        <f t="shared" si="94"/>
        <v>2.2650541827167858E-2</v>
      </c>
      <c r="K88" s="194">
        <f t="shared" si="95"/>
        <v>3.8705358374397258E-2</v>
      </c>
      <c r="L88" s="91">
        <v>5057.5140000000001</v>
      </c>
      <c r="M88" s="92">
        <v>3522.2150000000001</v>
      </c>
      <c r="N88" s="92">
        <v>5383.58</v>
      </c>
      <c r="O88" s="97">
        <f t="shared" si="84"/>
        <v>0.71736714247471267</v>
      </c>
      <c r="P88" s="98">
        <f t="shared" si="96"/>
        <v>-2.4898970884922322E-3</v>
      </c>
      <c r="Q88" s="99">
        <f t="shared" si="97"/>
        <v>1.8886374311751664E-2</v>
      </c>
      <c r="R88" s="91">
        <v>1593.6479999999999</v>
      </c>
      <c r="S88" s="92">
        <v>998.78300000000013</v>
      </c>
      <c r="T88" s="93">
        <v>1390.575</v>
      </c>
      <c r="U88" s="100">
        <f t="shared" si="88"/>
        <v>0.18529543800719475</v>
      </c>
      <c r="V88" s="101">
        <f t="shared" si="98"/>
        <v>-4.1535121707681422E-2</v>
      </c>
      <c r="W88" s="102">
        <f t="shared" si="99"/>
        <v>-1.2770471390189192E-2</v>
      </c>
      <c r="X88" s="91">
        <v>374.55799999999999</v>
      </c>
      <c r="Y88" s="92">
        <v>521.68200000000002</v>
      </c>
      <c r="Z88" s="93">
        <v>730.48199999999997</v>
      </c>
      <c r="AA88" s="100">
        <f t="shared" si="89"/>
        <v>9.7337419518092619E-2</v>
      </c>
      <c r="AB88" s="101">
        <f t="shared" si="100"/>
        <v>4.402501879617373E-2</v>
      </c>
      <c r="AC88" s="102">
        <f t="shared" si="101"/>
        <v>-6.1159029215624855E-3</v>
      </c>
      <c r="AD88" s="91">
        <v>1900.1389999999999</v>
      </c>
      <c r="AE88" s="92">
        <v>1894.2439999999999</v>
      </c>
      <c r="AF88" s="92">
        <v>1869.2539999999999</v>
      </c>
      <c r="AG88" s="92">
        <f t="shared" si="102"/>
        <v>-30.884999999999991</v>
      </c>
      <c r="AH88" s="93">
        <f t="shared" si="103"/>
        <v>-24.990000000000009</v>
      </c>
      <c r="AI88" s="91">
        <v>87.677000000000007</v>
      </c>
      <c r="AJ88" s="92">
        <v>90.126000000000005</v>
      </c>
      <c r="AK88" s="92">
        <v>39.978000000000002</v>
      </c>
      <c r="AL88" s="92">
        <f t="shared" si="104"/>
        <v>-47.699000000000005</v>
      </c>
      <c r="AM88" s="93">
        <f t="shared" si="105"/>
        <v>-50.148000000000003</v>
      </c>
      <c r="AN88" s="100">
        <f t="shared" si="85"/>
        <v>0.24316043233747797</v>
      </c>
      <c r="AO88" s="101">
        <f t="shared" si="106"/>
        <v>-2.6837106601844629E-2</v>
      </c>
      <c r="AP88" s="102">
        <f t="shared" si="107"/>
        <v>-0.13795532038285307</v>
      </c>
      <c r="AQ88" s="100">
        <f t="shared" si="86"/>
        <v>5.2005065999525448E-3</v>
      </c>
      <c r="AR88" s="101">
        <f t="shared" si="108"/>
        <v>-7.2578315645622574E-3</v>
      </c>
      <c r="AS88" s="102">
        <f t="shared" si="109"/>
        <v>-1.2932552461959521E-2</v>
      </c>
      <c r="AT88" s="100">
        <f t="shared" si="90"/>
        <v>5.3271064276659884E-3</v>
      </c>
      <c r="AU88" s="101">
        <f t="shared" si="110"/>
        <v>-7.1523262852801585E-3</v>
      </c>
      <c r="AV88" s="102">
        <f t="shared" si="111"/>
        <v>-1.2545532724530861E-2</v>
      </c>
      <c r="AW88" s="91">
        <v>7093</v>
      </c>
      <c r="AX88" s="92">
        <v>4112</v>
      </c>
      <c r="AY88" s="93">
        <v>6655</v>
      </c>
      <c r="AZ88" s="91">
        <v>65</v>
      </c>
      <c r="BA88" s="92">
        <v>64</v>
      </c>
      <c r="BB88" s="93">
        <v>65</v>
      </c>
      <c r="BC88" s="91">
        <v>126</v>
      </c>
      <c r="BD88" s="92">
        <v>123</v>
      </c>
      <c r="BE88" s="93">
        <v>124</v>
      </c>
      <c r="BF88" s="91">
        <f t="shared" si="112"/>
        <v>11.376068376068377</v>
      </c>
      <c r="BG88" s="92">
        <f t="shared" si="113"/>
        <v>-0.74871794871794783</v>
      </c>
      <c r="BH88" s="93">
        <f t="shared" si="114"/>
        <v>0.66773504273504258</v>
      </c>
      <c r="BI88" s="91">
        <f t="shared" si="115"/>
        <v>5.9632616487455197</v>
      </c>
      <c r="BJ88" s="92">
        <f t="shared" si="116"/>
        <v>-0.29158843943790114</v>
      </c>
      <c r="BK88" s="93">
        <f t="shared" si="117"/>
        <v>0.39144593058833799</v>
      </c>
      <c r="BL88" s="91">
        <v>150</v>
      </c>
      <c r="BM88" s="92">
        <v>150</v>
      </c>
      <c r="BN88" s="93">
        <v>150</v>
      </c>
      <c r="BO88" s="91">
        <v>29412</v>
      </c>
      <c r="BP88" s="92">
        <v>18895</v>
      </c>
      <c r="BQ88" s="93">
        <v>27945</v>
      </c>
      <c r="BR88" s="91">
        <f t="shared" si="91"/>
        <v>268.55025943818214</v>
      </c>
      <c r="BS88" s="92">
        <f t="shared" si="118"/>
        <v>29.677690418734301</v>
      </c>
      <c r="BT88" s="93">
        <f t="shared" si="119"/>
        <v>1.6711909015322135</v>
      </c>
      <c r="BU88" s="91">
        <f t="shared" si="92"/>
        <v>1127.6689706987227</v>
      </c>
      <c r="BV88" s="92">
        <f t="shared" si="120"/>
        <v>137.15437884760183</v>
      </c>
      <c r="BW88" s="93">
        <f t="shared" si="121"/>
        <v>-98.663714126180139</v>
      </c>
      <c r="BX88" s="151">
        <f t="shared" si="93"/>
        <v>4.1990984222389178</v>
      </c>
      <c r="BY88" s="195">
        <f t="shared" si="122"/>
        <v>5.2474990686683043E-2</v>
      </c>
      <c r="BZ88" s="196">
        <f t="shared" si="123"/>
        <v>-0.3959891263992148</v>
      </c>
      <c r="CA88" s="100">
        <f t="shared" si="124"/>
        <v>0.68241758241758244</v>
      </c>
      <c r="CB88" s="101">
        <f t="shared" si="125"/>
        <v>-3.5824175824175852E-2</v>
      </c>
      <c r="CC88" s="192">
        <f t="shared" si="126"/>
        <v>-1.3530852204885369E-2</v>
      </c>
      <c r="CD88" s="206"/>
    </row>
    <row r="89" spans="1:82" s="139" customFormat="1" ht="15" customHeight="1" x14ac:dyDescent="0.2">
      <c r="A89" s="138" t="s">
        <v>162</v>
      </c>
      <c r="B89" s="172" t="s">
        <v>203</v>
      </c>
      <c r="C89" s="92">
        <v>14828.339900000001</v>
      </c>
      <c r="D89" s="92">
        <v>10038.83749</v>
      </c>
      <c r="E89" s="92">
        <v>15259.826999999999</v>
      </c>
      <c r="F89" s="91">
        <v>14830.197</v>
      </c>
      <c r="G89" s="92">
        <v>9988.01</v>
      </c>
      <c r="H89" s="93">
        <v>15193.823</v>
      </c>
      <c r="I89" s="147">
        <f t="shared" si="87"/>
        <v>1.004344133797004</v>
      </c>
      <c r="J89" s="193">
        <f t="shared" si="94"/>
        <v>4.469358026999104E-3</v>
      </c>
      <c r="K89" s="194">
        <f t="shared" si="95"/>
        <v>-7.4471673478360145E-4</v>
      </c>
      <c r="L89" s="91">
        <v>1916.9939999999999</v>
      </c>
      <c r="M89" s="92">
        <v>1217.029</v>
      </c>
      <c r="N89" s="92">
        <v>1827.3969999999999</v>
      </c>
      <c r="O89" s="97">
        <f t="shared" si="84"/>
        <v>0.12027236331501294</v>
      </c>
      <c r="P89" s="98">
        <f t="shared" si="96"/>
        <v>-8.990518358103064E-3</v>
      </c>
      <c r="Q89" s="99">
        <f t="shared" si="97"/>
        <v>-1.5766336323269209E-3</v>
      </c>
      <c r="R89" s="91">
        <v>1427.681</v>
      </c>
      <c r="S89" s="92">
        <v>1048.9609999999993</v>
      </c>
      <c r="T89" s="93">
        <v>1536.4159999999999</v>
      </c>
      <c r="U89" s="100">
        <f t="shared" si="88"/>
        <v>0.1011210937497429</v>
      </c>
      <c r="V89" s="101">
        <f t="shared" si="98"/>
        <v>4.8525816052312626E-3</v>
      </c>
      <c r="W89" s="102">
        <f t="shared" si="99"/>
        <v>-3.9009276539200138E-3</v>
      </c>
      <c r="X89" s="91">
        <v>11485.522000000001</v>
      </c>
      <c r="Y89" s="92">
        <v>7722.02</v>
      </c>
      <c r="Z89" s="93">
        <v>11830.01</v>
      </c>
      <c r="AA89" s="100">
        <f t="shared" si="89"/>
        <v>0.77860654293524412</v>
      </c>
      <c r="AB89" s="101">
        <f t="shared" si="100"/>
        <v>4.1379367528716626E-3</v>
      </c>
      <c r="AC89" s="102">
        <f t="shared" si="101"/>
        <v>5.4775612862469902E-3</v>
      </c>
      <c r="AD89" s="91">
        <v>1360.15524</v>
      </c>
      <c r="AE89" s="92">
        <v>1086.61671</v>
      </c>
      <c r="AF89" s="92">
        <v>1241.5650000000001</v>
      </c>
      <c r="AG89" s="92">
        <f t="shared" si="102"/>
        <v>-118.59023999999999</v>
      </c>
      <c r="AH89" s="93">
        <f t="shared" si="103"/>
        <v>154.94829000000004</v>
      </c>
      <c r="AI89" s="91">
        <v>0</v>
      </c>
      <c r="AJ89" s="92">
        <v>0</v>
      </c>
      <c r="AK89" s="92">
        <v>0</v>
      </c>
      <c r="AL89" s="92">
        <f t="shared" si="104"/>
        <v>0</v>
      </c>
      <c r="AM89" s="93">
        <f t="shared" si="105"/>
        <v>0</v>
      </c>
      <c r="AN89" s="100">
        <f t="shared" si="85"/>
        <v>8.1361669434391368E-2</v>
      </c>
      <c r="AO89" s="101">
        <f t="shared" si="106"/>
        <v>-1.036506795986003E-2</v>
      </c>
      <c r="AP89" s="102">
        <f t="shared" si="107"/>
        <v>-2.6879619567688098E-2</v>
      </c>
      <c r="AQ89" s="100">
        <f t="shared" si="86"/>
        <v>0</v>
      </c>
      <c r="AR89" s="101">
        <f t="shared" si="108"/>
        <v>0</v>
      </c>
      <c r="AS89" s="102">
        <f t="shared" si="109"/>
        <v>0</v>
      </c>
      <c r="AT89" s="100">
        <f t="shared" si="90"/>
        <v>0</v>
      </c>
      <c r="AU89" s="101">
        <f t="shared" si="110"/>
        <v>0</v>
      </c>
      <c r="AV89" s="102">
        <f t="shared" si="111"/>
        <v>0</v>
      </c>
      <c r="AW89" s="91">
        <v>5667</v>
      </c>
      <c r="AX89" s="92">
        <v>3554</v>
      </c>
      <c r="AY89" s="93">
        <v>5333</v>
      </c>
      <c r="AZ89" s="91">
        <v>31</v>
      </c>
      <c r="BA89" s="92">
        <v>27</v>
      </c>
      <c r="BB89" s="93">
        <v>26.98</v>
      </c>
      <c r="BC89" s="91">
        <v>44</v>
      </c>
      <c r="BD89" s="92">
        <v>41</v>
      </c>
      <c r="BE89" s="93">
        <v>40</v>
      </c>
      <c r="BF89" s="91">
        <f t="shared" si="112"/>
        <v>21.962770776707025</v>
      </c>
      <c r="BG89" s="92">
        <f t="shared" si="113"/>
        <v>1.6509428197177769</v>
      </c>
      <c r="BH89" s="93">
        <f t="shared" si="114"/>
        <v>2.4499171768756156E-2</v>
      </c>
      <c r="BI89" s="91">
        <f t="shared" si="115"/>
        <v>14.813888888888888</v>
      </c>
      <c r="BJ89" s="92">
        <f t="shared" si="116"/>
        <v>0.50328282828282944</v>
      </c>
      <c r="BK89" s="93">
        <f t="shared" si="117"/>
        <v>0.36673441734417267</v>
      </c>
      <c r="BL89" s="91">
        <v>48</v>
      </c>
      <c r="BM89" s="92">
        <v>48</v>
      </c>
      <c r="BN89" s="93">
        <v>48</v>
      </c>
      <c r="BO89" s="91">
        <v>8329</v>
      </c>
      <c r="BP89" s="92">
        <v>5085</v>
      </c>
      <c r="BQ89" s="93">
        <v>7566</v>
      </c>
      <c r="BR89" s="91">
        <f t="shared" si="91"/>
        <v>2008.1711604546656</v>
      </c>
      <c r="BS89" s="92">
        <f t="shared" si="118"/>
        <v>227.62163470127393</v>
      </c>
      <c r="BT89" s="93">
        <f t="shared" si="119"/>
        <v>43.96073764247285</v>
      </c>
      <c r="BU89" s="91">
        <f t="shared" si="92"/>
        <v>2849.0198762422651</v>
      </c>
      <c r="BV89" s="92">
        <f t="shared" si="120"/>
        <v>232.08022563347731</v>
      </c>
      <c r="BW89" s="93">
        <f t="shared" si="121"/>
        <v>38.662532404336162</v>
      </c>
      <c r="BX89" s="151">
        <f t="shared" si="93"/>
        <v>1.4187136696043503</v>
      </c>
      <c r="BY89" s="195">
        <f t="shared" si="122"/>
        <v>-5.1023404685397455E-2</v>
      </c>
      <c r="BZ89" s="196">
        <f t="shared" si="123"/>
        <v>-1.2068547615683434E-2</v>
      </c>
      <c r="CA89" s="100">
        <f t="shared" si="124"/>
        <v>0.57738095238095233</v>
      </c>
      <c r="CB89" s="101">
        <f t="shared" si="125"/>
        <v>-5.8226495726495853E-2</v>
      </c>
      <c r="CC89" s="192">
        <f t="shared" si="126"/>
        <v>-7.9091028676664399E-3</v>
      </c>
      <c r="CD89" s="206"/>
    </row>
    <row r="90" spans="1:82" s="139" customFormat="1" ht="15" customHeight="1" x14ac:dyDescent="0.2">
      <c r="A90" s="138" t="s">
        <v>162</v>
      </c>
      <c r="B90" s="172" t="s">
        <v>204</v>
      </c>
      <c r="C90" s="92">
        <v>6277.4219999999996</v>
      </c>
      <c r="D90" s="92">
        <v>4525.192</v>
      </c>
      <c r="E90" s="92">
        <v>7123.9049999999997</v>
      </c>
      <c r="F90" s="91">
        <v>6255.0879999999997</v>
      </c>
      <c r="G90" s="92">
        <v>4491.4520000000002</v>
      </c>
      <c r="H90" s="93">
        <v>6973.9780000000001</v>
      </c>
      <c r="I90" s="147">
        <f t="shared" si="87"/>
        <v>1.0214980603609589</v>
      </c>
      <c r="J90" s="193">
        <f t="shared" si="94"/>
        <v>1.7927527060707993E-2</v>
      </c>
      <c r="K90" s="194">
        <f t="shared" si="95"/>
        <v>1.39860130319438E-2</v>
      </c>
      <c r="L90" s="91">
        <v>4200.6559999999999</v>
      </c>
      <c r="M90" s="92">
        <v>3062.71</v>
      </c>
      <c r="N90" s="92">
        <v>4669.5169999999998</v>
      </c>
      <c r="O90" s="97">
        <f t="shared" si="84"/>
        <v>0.66956290943275121</v>
      </c>
      <c r="P90" s="98">
        <f t="shared" si="96"/>
        <v>-1.9953484206954863E-3</v>
      </c>
      <c r="Q90" s="99">
        <f t="shared" si="97"/>
        <v>-1.233461502036548E-2</v>
      </c>
      <c r="R90" s="91">
        <v>1108.05</v>
      </c>
      <c r="S90" s="92">
        <v>805.64200000000017</v>
      </c>
      <c r="T90" s="93">
        <v>1355.1969999999999</v>
      </c>
      <c r="U90" s="100">
        <f t="shared" si="88"/>
        <v>0.19432194939530922</v>
      </c>
      <c r="V90" s="101">
        <f t="shared" si="98"/>
        <v>1.7178158612509681E-2</v>
      </c>
      <c r="W90" s="102">
        <f t="shared" si="99"/>
        <v>1.4949666222740493E-2</v>
      </c>
      <c r="X90" s="91">
        <v>946.38199999999995</v>
      </c>
      <c r="Y90" s="92">
        <v>623.1</v>
      </c>
      <c r="Z90" s="93">
        <v>949.26400000000001</v>
      </c>
      <c r="AA90" s="100">
        <f t="shared" si="89"/>
        <v>0.13611514117193946</v>
      </c>
      <c r="AB90" s="101">
        <f t="shared" si="100"/>
        <v>-1.5182810191814333E-2</v>
      </c>
      <c r="AC90" s="102">
        <f t="shared" si="101"/>
        <v>-2.6150512023751238E-3</v>
      </c>
      <c r="AD90" s="91">
        <v>1340.54</v>
      </c>
      <c r="AE90" s="92">
        <v>2312.4360000000001</v>
      </c>
      <c r="AF90" s="92">
        <v>2520.67</v>
      </c>
      <c r="AG90" s="92">
        <f t="shared" si="102"/>
        <v>1180.1300000000001</v>
      </c>
      <c r="AH90" s="93">
        <f t="shared" si="103"/>
        <v>208.23399999999992</v>
      </c>
      <c r="AI90" s="91">
        <v>0</v>
      </c>
      <c r="AJ90" s="92">
        <v>0</v>
      </c>
      <c r="AK90" s="92">
        <v>0</v>
      </c>
      <c r="AL90" s="92">
        <f t="shared" si="104"/>
        <v>0</v>
      </c>
      <c r="AM90" s="93">
        <f t="shared" si="105"/>
        <v>0</v>
      </c>
      <c r="AN90" s="100">
        <f t="shared" si="85"/>
        <v>0.3538326241015286</v>
      </c>
      <c r="AO90" s="101">
        <f t="shared" si="106"/>
        <v>0.14028317657354655</v>
      </c>
      <c r="AP90" s="102">
        <f t="shared" si="107"/>
        <v>-0.15718127320934794</v>
      </c>
      <c r="AQ90" s="100">
        <f t="shared" si="86"/>
        <v>0</v>
      </c>
      <c r="AR90" s="101">
        <f t="shared" si="108"/>
        <v>0</v>
      </c>
      <c r="AS90" s="102">
        <f t="shared" si="109"/>
        <v>0</v>
      </c>
      <c r="AT90" s="100">
        <f t="shared" si="90"/>
        <v>0</v>
      </c>
      <c r="AU90" s="101">
        <f t="shared" si="110"/>
        <v>0</v>
      </c>
      <c r="AV90" s="102">
        <f t="shared" si="111"/>
        <v>0</v>
      </c>
      <c r="AW90" s="91">
        <v>6080</v>
      </c>
      <c r="AX90" s="92">
        <v>4002</v>
      </c>
      <c r="AY90" s="93">
        <v>6242</v>
      </c>
      <c r="AZ90" s="91">
        <v>54</v>
      </c>
      <c r="BA90" s="92">
        <v>60.5</v>
      </c>
      <c r="BB90" s="93">
        <v>59</v>
      </c>
      <c r="BC90" s="91">
        <v>86</v>
      </c>
      <c r="BD90" s="92">
        <v>91.75</v>
      </c>
      <c r="BE90" s="93">
        <v>91</v>
      </c>
      <c r="BF90" s="91">
        <f t="shared" si="112"/>
        <v>11.75517890772128</v>
      </c>
      <c r="BG90" s="92">
        <f t="shared" si="113"/>
        <v>-0.75510915812234103</v>
      </c>
      <c r="BH90" s="93">
        <f t="shared" si="114"/>
        <v>0.73038551929152895</v>
      </c>
      <c r="BI90" s="91">
        <f t="shared" si="115"/>
        <v>7.6214896214896219</v>
      </c>
      <c r="BJ90" s="92">
        <f t="shared" si="116"/>
        <v>-0.23380753613311711</v>
      </c>
      <c r="BK90" s="93">
        <f t="shared" si="117"/>
        <v>0.35173485309725105</v>
      </c>
      <c r="BL90" s="91">
        <v>174</v>
      </c>
      <c r="BM90" s="92">
        <v>174</v>
      </c>
      <c r="BN90" s="93">
        <v>174</v>
      </c>
      <c r="BO90" s="91">
        <v>25168</v>
      </c>
      <c r="BP90" s="92">
        <v>16547</v>
      </c>
      <c r="BQ90" s="93">
        <v>25617</v>
      </c>
      <c r="BR90" s="91">
        <f t="shared" si="91"/>
        <v>272.24023109653746</v>
      </c>
      <c r="BS90" s="92">
        <f t="shared" si="118"/>
        <v>23.706855381343559</v>
      </c>
      <c r="BT90" s="93">
        <f t="shared" si="119"/>
        <v>0.80420039610839922</v>
      </c>
      <c r="BU90" s="91">
        <f t="shared" si="92"/>
        <v>1117.2665812239666</v>
      </c>
      <c r="BV90" s="92">
        <f t="shared" si="120"/>
        <v>88.469212802913944</v>
      </c>
      <c r="BW90" s="93">
        <f t="shared" si="121"/>
        <v>-5.0352678514957461</v>
      </c>
      <c r="BX90" s="151">
        <f t="shared" si="93"/>
        <v>4.1039730855495034</v>
      </c>
      <c r="BY90" s="195">
        <f t="shared" si="122"/>
        <v>-3.5500598661022842E-2</v>
      </c>
      <c r="BZ90" s="196">
        <f t="shared" si="123"/>
        <v>-3.0709573121161071E-2</v>
      </c>
      <c r="CA90" s="100">
        <f t="shared" si="124"/>
        <v>0.53928255652393586</v>
      </c>
      <c r="CB90" s="101">
        <f t="shared" si="125"/>
        <v>9.4522335901646715E-3</v>
      </c>
      <c r="CC90" s="192">
        <f t="shared" si="126"/>
        <v>1.3880892714956405E-2</v>
      </c>
      <c r="CD90" s="206"/>
    </row>
    <row r="91" spans="1:82" s="139" customFormat="1" ht="15" customHeight="1" x14ac:dyDescent="0.2">
      <c r="A91" s="138" t="s">
        <v>175</v>
      </c>
      <c r="B91" s="172" t="s">
        <v>242</v>
      </c>
      <c r="C91" s="92">
        <v>423.041</v>
      </c>
      <c r="D91" s="92">
        <v>362.75700000000001</v>
      </c>
      <c r="E91" s="92">
        <v>418.95400000000001</v>
      </c>
      <c r="F91" s="91">
        <v>480.11</v>
      </c>
      <c r="G91" s="92">
        <v>378.87400000000002</v>
      </c>
      <c r="H91" s="93">
        <v>384.80599999999998</v>
      </c>
      <c r="I91" s="147">
        <f>IF(H91=0,"0",(E91/H91))</f>
        <v>1.0887408200495834</v>
      </c>
      <c r="J91" s="176">
        <f t="shared" si="94"/>
        <v>0.20760732980776386</v>
      </c>
      <c r="K91" s="146">
        <f t="shared" si="95"/>
        <v>0.13128002833518759</v>
      </c>
      <c r="L91" s="91">
        <v>345.71899999999999</v>
      </c>
      <c r="M91" s="92">
        <v>267.48</v>
      </c>
      <c r="N91" s="92">
        <v>334.45699999999999</v>
      </c>
      <c r="O91" s="97">
        <f t="shared" si="84"/>
        <v>0.86915744556997554</v>
      </c>
      <c r="P91" s="75">
        <f t="shared" si="96"/>
        <v>0.14907454790069141</v>
      </c>
      <c r="Q91" s="76">
        <f t="shared" si="97"/>
        <v>0.1631707587031016</v>
      </c>
      <c r="R91" s="91">
        <v>104.378</v>
      </c>
      <c r="S91" s="92">
        <v>84.09</v>
      </c>
      <c r="T91" s="70">
        <v>16.527999999999999</v>
      </c>
      <c r="U91" s="77">
        <f t="shared" si="88"/>
        <v>4.295151323004319E-2</v>
      </c>
      <c r="V91" s="78">
        <f t="shared" si="98"/>
        <v>-0.17445283160759817</v>
      </c>
      <c r="W91" s="79">
        <f t="shared" si="99"/>
        <v>-0.17899562486863868</v>
      </c>
      <c r="X91" s="91">
        <v>30.013999999999999</v>
      </c>
      <c r="Y91" s="92">
        <v>27.300999999999998</v>
      </c>
      <c r="Z91" s="70">
        <v>33.823999999999998</v>
      </c>
      <c r="AA91" s="77">
        <f t="shared" si="89"/>
        <v>8.7898837336216173E-2</v>
      </c>
      <c r="AB91" s="78">
        <f t="shared" si="100"/>
        <v>2.5383996987129509E-2</v>
      </c>
      <c r="AC91" s="79">
        <f t="shared" si="101"/>
        <v>1.584058050149012E-2</v>
      </c>
      <c r="AD91" s="91">
        <v>168.428</v>
      </c>
      <c r="AE91" s="92">
        <v>244.73</v>
      </c>
      <c r="AF91" s="92">
        <v>257.84699999999998</v>
      </c>
      <c r="AG91" s="69">
        <f t="shared" si="102"/>
        <v>89.418999999999983</v>
      </c>
      <c r="AH91" s="70">
        <f t="shared" si="103"/>
        <v>13.11699999999999</v>
      </c>
      <c r="AI91" s="91">
        <v>99.55</v>
      </c>
      <c r="AJ91" s="92">
        <v>35.369999999999997</v>
      </c>
      <c r="AK91" s="92">
        <v>35.369999999999997</v>
      </c>
      <c r="AL91" s="69">
        <f t="shared" si="104"/>
        <v>-64.180000000000007</v>
      </c>
      <c r="AM91" s="70">
        <f t="shared" si="105"/>
        <v>0</v>
      </c>
      <c r="AN91" s="100">
        <f t="shared" si="85"/>
        <v>0.61545420260935557</v>
      </c>
      <c r="AO91" s="78">
        <f t="shared" si="106"/>
        <v>0.2173178517592016</v>
      </c>
      <c r="AP91" s="79">
        <f t="shared" si="107"/>
        <v>-5.918474302091481E-2</v>
      </c>
      <c r="AQ91" s="100">
        <f t="shared" si="86"/>
        <v>8.4424543028590246E-2</v>
      </c>
      <c r="AR91" s="78">
        <f t="shared" si="108"/>
        <v>-0.15089543777705272</v>
      </c>
      <c r="AS91" s="79">
        <f t="shared" si="109"/>
        <v>-1.3078744295982395E-2</v>
      </c>
      <c r="AT91" s="100">
        <f t="shared" si="90"/>
        <v>9.1916446209258693E-2</v>
      </c>
      <c r="AU91" s="78">
        <f t="shared" si="110"/>
        <v>-0.11543186980165547</v>
      </c>
      <c r="AV91" s="79">
        <f t="shared" si="111"/>
        <v>-1.4391284672828353E-3</v>
      </c>
      <c r="AW91" s="91">
        <v>708</v>
      </c>
      <c r="AX91" s="92">
        <v>374</v>
      </c>
      <c r="AY91" s="70">
        <v>521</v>
      </c>
      <c r="AZ91" s="91">
        <v>10</v>
      </c>
      <c r="BA91" s="92">
        <v>9</v>
      </c>
      <c r="BB91" s="70">
        <v>9</v>
      </c>
      <c r="BC91" s="91">
        <v>13</v>
      </c>
      <c r="BD91" s="92">
        <v>13</v>
      </c>
      <c r="BE91" s="70">
        <v>12</v>
      </c>
      <c r="BF91" s="68">
        <f t="shared" si="112"/>
        <v>6.432098765432098</v>
      </c>
      <c r="BG91" s="69">
        <f t="shared" si="113"/>
        <v>-1.4345679012345682</v>
      </c>
      <c r="BH91" s="70">
        <f t="shared" si="114"/>
        <v>-0.49382716049382847</v>
      </c>
      <c r="BI91" s="68">
        <f t="shared" si="115"/>
        <v>4.8240740740740735</v>
      </c>
      <c r="BJ91" s="69">
        <f t="shared" si="116"/>
        <v>-1.2272079772079776</v>
      </c>
      <c r="BK91" s="70">
        <f t="shared" si="117"/>
        <v>2.9202279202278802E-2</v>
      </c>
      <c r="BL91" s="91">
        <v>50</v>
      </c>
      <c r="BM91" s="92">
        <v>50</v>
      </c>
      <c r="BN91" s="70">
        <v>50</v>
      </c>
      <c r="BO91" s="91">
        <v>4829</v>
      </c>
      <c r="BP91" s="92">
        <v>2544</v>
      </c>
      <c r="BQ91" s="70">
        <v>3643</v>
      </c>
      <c r="BR91" s="91">
        <f t="shared" si="91"/>
        <v>105.62887729892945</v>
      </c>
      <c r="BS91" s="69">
        <f t="shared" si="118"/>
        <v>6.2066366693995292</v>
      </c>
      <c r="BT91" s="70">
        <f t="shared" si="119"/>
        <v>-43.299581820567411</v>
      </c>
      <c r="BU91" s="91">
        <f t="shared" si="92"/>
        <v>738.59117082533589</v>
      </c>
      <c r="BV91" s="69">
        <f t="shared" si="120"/>
        <v>60.469701898782205</v>
      </c>
      <c r="BW91" s="70">
        <f t="shared" si="121"/>
        <v>-274.4409147361614</v>
      </c>
      <c r="BX91" s="151">
        <f t="shared" si="93"/>
        <v>6.9923224568138194</v>
      </c>
      <c r="BY91" s="177">
        <f t="shared" si="122"/>
        <v>0.17170098788726573</v>
      </c>
      <c r="BZ91" s="149">
        <f t="shared" si="123"/>
        <v>0.19018341938066463</v>
      </c>
      <c r="CA91" s="77">
        <f t="shared" si="124"/>
        <v>0.26688644688644686</v>
      </c>
      <c r="CB91" s="78">
        <f t="shared" si="125"/>
        <v>-8.6886446886446922E-2</v>
      </c>
      <c r="CC91" s="112">
        <f t="shared" si="126"/>
        <v>-1.4218525489243738E-2</v>
      </c>
      <c r="CD91" s="206"/>
    </row>
    <row r="92" spans="1:82" s="136" customFormat="1" ht="15" customHeight="1" x14ac:dyDescent="0.2">
      <c r="A92" s="137" t="s">
        <v>183</v>
      </c>
      <c r="B92" s="173" t="s">
        <v>205</v>
      </c>
      <c r="C92" s="69">
        <v>902.47</v>
      </c>
      <c r="D92" s="69">
        <v>649.93760999999995</v>
      </c>
      <c r="E92" s="69">
        <v>1069.5329999999999</v>
      </c>
      <c r="F92" s="68">
        <v>894.67399999999998</v>
      </c>
      <c r="G92" s="69">
        <v>620.28425000000004</v>
      </c>
      <c r="H92" s="70">
        <v>963.68100000000004</v>
      </c>
      <c r="I92" s="145">
        <f t="shared" si="87"/>
        <v>1.1098413271611662</v>
      </c>
      <c r="J92" s="176">
        <f t="shared" si="94"/>
        <v>0.10112753867508073</v>
      </c>
      <c r="K92" s="146">
        <f t="shared" si="95"/>
        <v>6.203524470783961E-2</v>
      </c>
      <c r="L92" s="68">
        <v>548.40700000000004</v>
      </c>
      <c r="M92" s="69">
        <v>403.97017999999997</v>
      </c>
      <c r="N92" s="69">
        <v>614.59900000000005</v>
      </c>
      <c r="O92" s="74">
        <f t="shared" si="84"/>
        <v>0.63776187348303015</v>
      </c>
      <c r="P92" s="75">
        <f t="shared" si="96"/>
        <v>2.4793350870324193E-2</v>
      </c>
      <c r="Q92" s="76">
        <f t="shared" si="97"/>
        <v>-1.3504348414430489E-2</v>
      </c>
      <c r="R92" s="68">
        <v>289.13099999999997</v>
      </c>
      <c r="S92" s="69">
        <v>143.57415000000009</v>
      </c>
      <c r="T92" s="70">
        <v>248.90199999999999</v>
      </c>
      <c r="U92" s="77">
        <f t="shared" si="88"/>
        <v>0.25828256445857078</v>
      </c>
      <c r="V92" s="78">
        <f t="shared" si="98"/>
        <v>-6.4886545183600541E-2</v>
      </c>
      <c r="W92" s="79">
        <f t="shared" si="99"/>
        <v>2.681747405848392E-2</v>
      </c>
      <c r="X92" s="68">
        <v>57.136000000000003</v>
      </c>
      <c r="Y92" s="69">
        <v>72.739919999999998</v>
      </c>
      <c r="Z92" s="70">
        <v>100.179</v>
      </c>
      <c r="AA92" s="77">
        <f t="shared" si="89"/>
        <v>0.10395452437061642</v>
      </c>
      <c r="AB92" s="78">
        <f t="shared" si="100"/>
        <v>4.0092156625493605E-2</v>
      </c>
      <c r="AC92" s="79">
        <f t="shared" si="101"/>
        <v>-1.3314163331836118E-2</v>
      </c>
      <c r="AD92" s="68">
        <v>166.17099999999999</v>
      </c>
      <c r="AE92" s="69">
        <v>208.58753999999999</v>
      </c>
      <c r="AF92" s="69">
        <v>205.32400000000001</v>
      </c>
      <c r="AG92" s="69">
        <f t="shared" si="102"/>
        <v>39.15300000000002</v>
      </c>
      <c r="AH92" s="70">
        <f t="shared" si="103"/>
        <v>-3.2635399999999777</v>
      </c>
      <c r="AI92" s="68">
        <v>0</v>
      </c>
      <c r="AJ92" s="69">
        <v>0</v>
      </c>
      <c r="AK92" s="69">
        <v>0</v>
      </c>
      <c r="AL92" s="69">
        <f t="shared" si="104"/>
        <v>0</v>
      </c>
      <c r="AM92" s="70">
        <f t="shared" si="105"/>
        <v>0</v>
      </c>
      <c r="AN92" s="77">
        <f t="shared" si="85"/>
        <v>0.1919753761688513</v>
      </c>
      <c r="AO92" s="78">
        <f t="shared" si="106"/>
        <v>7.8462638437878651E-3</v>
      </c>
      <c r="AP92" s="79">
        <f t="shared" si="107"/>
        <v>-0.12895933631839807</v>
      </c>
      <c r="AQ92" s="77">
        <f t="shared" si="86"/>
        <v>0</v>
      </c>
      <c r="AR92" s="78">
        <f t="shared" si="108"/>
        <v>0</v>
      </c>
      <c r="AS92" s="79">
        <f t="shared" si="109"/>
        <v>0</v>
      </c>
      <c r="AT92" s="77">
        <f t="shared" si="90"/>
        <v>0</v>
      </c>
      <c r="AU92" s="78">
        <f t="shared" si="110"/>
        <v>0</v>
      </c>
      <c r="AV92" s="79">
        <f t="shared" si="111"/>
        <v>0</v>
      </c>
      <c r="AW92" s="68">
        <v>1441</v>
      </c>
      <c r="AX92" s="69">
        <v>868</v>
      </c>
      <c r="AY92" s="70">
        <v>1320</v>
      </c>
      <c r="AZ92" s="68">
        <v>10</v>
      </c>
      <c r="BA92" s="69">
        <v>11</v>
      </c>
      <c r="BB92" s="70">
        <v>11</v>
      </c>
      <c r="BC92" s="68">
        <v>18</v>
      </c>
      <c r="BD92" s="69">
        <v>14</v>
      </c>
      <c r="BE92" s="70">
        <v>14</v>
      </c>
      <c r="BF92" s="68">
        <f t="shared" si="112"/>
        <v>13.333333333333334</v>
      </c>
      <c r="BG92" s="69">
        <f t="shared" si="113"/>
        <v>-2.6777777777777754</v>
      </c>
      <c r="BH92" s="70">
        <f t="shared" si="114"/>
        <v>0.18181818181818343</v>
      </c>
      <c r="BI92" s="68">
        <f t="shared" si="115"/>
        <v>10.476190476190476</v>
      </c>
      <c r="BJ92" s="69">
        <f t="shared" si="116"/>
        <v>1.5811287477954146</v>
      </c>
      <c r="BK92" s="70">
        <f t="shared" si="117"/>
        <v>0.14285714285714235</v>
      </c>
      <c r="BL92" s="68">
        <v>49</v>
      </c>
      <c r="BM92" s="69">
        <v>49</v>
      </c>
      <c r="BN92" s="70">
        <v>49</v>
      </c>
      <c r="BO92" s="68">
        <v>9044</v>
      </c>
      <c r="BP92" s="69">
        <v>5720</v>
      </c>
      <c r="BQ92" s="70">
        <v>8381</v>
      </c>
      <c r="BR92" s="68">
        <f t="shared" si="91"/>
        <v>114.98401145448037</v>
      </c>
      <c r="BS92" s="69">
        <f t="shared" si="118"/>
        <v>16.059420565493198</v>
      </c>
      <c r="BT92" s="70">
        <f t="shared" si="119"/>
        <v>6.5427090069279217</v>
      </c>
      <c r="BU92" s="68">
        <f t="shared" si="92"/>
        <v>730.06136363636358</v>
      </c>
      <c r="BV92" s="69">
        <f t="shared" si="120"/>
        <v>109.19113462872997</v>
      </c>
      <c r="BW92" s="70">
        <f t="shared" si="121"/>
        <v>15.448172392123979</v>
      </c>
      <c r="BX92" s="150">
        <f t="shared" si="93"/>
        <v>6.3492424242424246</v>
      </c>
      <c r="BY92" s="177">
        <f t="shared" si="122"/>
        <v>7.3045338885034283E-2</v>
      </c>
      <c r="BZ92" s="149">
        <f t="shared" si="123"/>
        <v>-0.24061932690964927</v>
      </c>
      <c r="CA92" s="77">
        <f t="shared" si="124"/>
        <v>0.62652313672721838</v>
      </c>
      <c r="CB92" s="78">
        <f t="shared" si="125"/>
        <v>-4.9562682215743448E-2</v>
      </c>
      <c r="CC92" s="112">
        <f t="shared" si="126"/>
        <v>-1.8419923369748625E-2</v>
      </c>
      <c r="CD92" s="206"/>
    </row>
    <row r="93" spans="1:82" s="139" customFormat="1" ht="15" customHeight="1" x14ac:dyDescent="0.2">
      <c r="A93" s="138" t="s">
        <v>183</v>
      </c>
      <c r="B93" s="172" t="s">
        <v>206</v>
      </c>
      <c r="C93" s="92">
        <v>6341.018</v>
      </c>
      <c r="D93" s="92">
        <v>3786.7499900000003</v>
      </c>
      <c r="E93" s="92">
        <v>6165.4380000000001</v>
      </c>
      <c r="F93" s="91">
        <v>6596.4759999999997</v>
      </c>
      <c r="G93" s="92">
        <v>4657.4938500000007</v>
      </c>
      <c r="H93" s="93">
        <v>7021.4769999999999</v>
      </c>
      <c r="I93" s="147">
        <f t="shared" si="87"/>
        <v>0.87808277375258803</v>
      </c>
      <c r="J93" s="193">
        <f t="shared" si="94"/>
        <v>-8.319079110234362E-2</v>
      </c>
      <c r="K93" s="194">
        <f t="shared" si="95"/>
        <v>6.5038224053397431E-2</v>
      </c>
      <c r="L93" s="91">
        <v>1175.674</v>
      </c>
      <c r="M93" s="92">
        <v>803.33789999999999</v>
      </c>
      <c r="N93" s="92">
        <v>1215.434</v>
      </c>
      <c r="O93" s="97">
        <f t="shared" si="84"/>
        <v>0.17310232590664329</v>
      </c>
      <c r="P93" s="98">
        <f t="shared" si="96"/>
        <v>-5.1252610655521669E-3</v>
      </c>
      <c r="Q93" s="99">
        <f t="shared" si="97"/>
        <v>6.1945724971529392E-4</v>
      </c>
      <c r="R93" s="91">
        <v>347.04402999999996</v>
      </c>
      <c r="S93" s="92">
        <v>257.81383000000051</v>
      </c>
      <c r="T93" s="93">
        <v>369.95800000000003</v>
      </c>
      <c r="U93" s="100">
        <f t="shared" si="88"/>
        <v>5.2689483993182636E-2</v>
      </c>
      <c r="V93" s="101">
        <f t="shared" si="98"/>
        <v>7.8964376344796416E-5</v>
      </c>
      <c r="W93" s="102">
        <f t="shared" si="99"/>
        <v>-2.6651419715946409E-3</v>
      </c>
      <c r="X93" s="91">
        <v>5073.7575700000007</v>
      </c>
      <c r="Y93" s="92">
        <v>3596.3421200000003</v>
      </c>
      <c r="Z93" s="93">
        <v>5436.085</v>
      </c>
      <c r="AA93" s="100">
        <f t="shared" si="89"/>
        <v>0.77420819010017405</v>
      </c>
      <c r="AB93" s="101">
        <f t="shared" si="100"/>
        <v>5.0463573276450235E-3</v>
      </c>
      <c r="AC93" s="102">
        <f t="shared" si="101"/>
        <v>2.0456847218792706E-3</v>
      </c>
      <c r="AD93" s="91">
        <v>2753.7442000000001</v>
      </c>
      <c r="AE93" s="92">
        <v>3090.4218999999998</v>
      </c>
      <c r="AF93" s="92">
        <v>3116.1869999999999</v>
      </c>
      <c r="AG93" s="92">
        <f t="shared" si="102"/>
        <v>362.44279999999981</v>
      </c>
      <c r="AH93" s="93">
        <f t="shared" si="103"/>
        <v>25.765100000000075</v>
      </c>
      <c r="AI93" s="91">
        <v>1554.4781200000002</v>
      </c>
      <c r="AJ93" s="92">
        <v>1566.9323499999998</v>
      </c>
      <c r="AK93" s="92">
        <v>1719.9069999999999</v>
      </c>
      <c r="AL93" s="92">
        <f t="shared" si="104"/>
        <v>165.42887999999971</v>
      </c>
      <c r="AM93" s="93">
        <f t="shared" si="105"/>
        <v>152.97465000000011</v>
      </c>
      <c r="AN93" s="100">
        <f t="shared" si="85"/>
        <v>0.50542832480028177</v>
      </c>
      <c r="AO93" s="101">
        <f t="shared" si="106"/>
        <v>7.1153544315507855E-2</v>
      </c>
      <c r="AP93" s="102">
        <f t="shared" si="107"/>
        <v>-0.31068626110085917</v>
      </c>
      <c r="AQ93" s="100">
        <f t="shared" si="86"/>
        <v>0.27895941861713636</v>
      </c>
      <c r="AR93" s="101">
        <f t="shared" si="108"/>
        <v>3.3812957906884433E-2</v>
      </c>
      <c r="AS93" s="102">
        <f t="shared" si="109"/>
        <v>-0.13483403332395671</v>
      </c>
      <c r="AT93" s="100">
        <f t="shared" si="90"/>
        <v>0.24494946006374441</v>
      </c>
      <c r="AU93" s="101">
        <f t="shared" si="110"/>
        <v>9.2966478652311002E-3</v>
      </c>
      <c r="AV93" s="102">
        <f t="shared" si="111"/>
        <v>-9.1483050738175309E-2</v>
      </c>
      <c r="AW93" s="91">
        <v>1746</v>
      </c>
      <c r="AX93" s="92">
        <v>1034</v>
      </c>
      <c r="AY93" s="93">
        <v>1582</v>
      </c>
      <c r="AZ93" s="91">
        <v>22</v>
      </c>
      <c r="BA93" s="92">
        <v>20</v>
      </c>
      <c r="BB93" s="93">
        <v>19</v>
      </c>
      <c r="BC93" s="91">
        <v>43</v>
      </c>
      <c r="BD93" s="92">
        <v>41</v>
      </c>
      <c r="BE93" s="93">
        <v>42</v>
      </c>
      <c r="BF93" s="91">
        <f t="shared" si="112"/>
        <v>9.2514619883040936</v>
      </c>
      <c r="BG93" s="92">
        <f t="shared" si="113"/>
        <v>0.43328017012227527</v>
      </c>
      <c r="BH93" s="93">
        <f t="shared" si="114"/>
        <v>0.63479532163742647</v>
      </c>
      <c r="BI93" s="91">
        <f t="shared" si="115"/>
        <v>4.1851851851851851</v>
      </c>
      <c r="BJ93" s="92">
        <f t="shared" si="116"/>
        <v>-0.32644272179155909</v>
      </c>
      <c r="BK93" s="93">
        <f t="shared" si="117"/>
        <v>-1.8066847335139968E-2</v>
      </c>
      <c r="BL93" s="91">
        <v>65</v>
      </c>
      <c r="BM93" s="92">
        <v>60</v>
      </c>
      <c r="BN93" s="93">
        <v>60</v>
      </c>
      <c r="BO93" s="91">
        <v>7159</v>
      </c>
      <c r="BP93" s="92">
        <v>4440</v>
      </c>
      <c r="BQ93" s="93">
        <v>6861</v>
      </c>
      <c r="BR93" s="91">
        <f t="shared" si="91"/>
        <v>1023.3897391050867</v>
      </c>
      <c r="BS93" s="92">
        <f t="shared" si="118"/>
        <v>101.96551784513417</v>
      </c>
      <c r="BT93" s="93">
        <f t="shared" si="119"/>
        <v>-25.595362246264699</v>
      </c>
      <c r="BU93" s="91">
        <f t="shared" si="92"/>
        <v>4438.3546144121365</v>
      </c>
      <c r="BV93" s="92">
        <f t="shared" si="120"/>
        <v>660.30421349575636</v>
      </c>
      <c r="BW93" s="93">
        <f t="shared" si="121"/>
        <v>-65.99146876001123</v>
      </c>
      <c r="BX93" s="151">
        <f t="shared" si="93"/>
        <v>4.336915297092288</v>
      </c>
      <c r="BY93" s="195">
        <f t="shared" si="122"/>
        <v>0.23668620201783241</v>
      </c>
      <c r="BZ93" s="196">
        <f t="shared" si="123"/>
        <v>4.2911428620334036E-2</v>
      </c>
      <c r="CA93" s="100">
        <f t="shared" si="124"/>
        <v>0.41886446886446882</v>
      </c>
      <c r="CB93" s="101">
        <f t="shared" si="125"/>
        <v>1.5426880811496124E-2</v>
      </c>
      <c r="CC93" s="192">
        <f t="shared" si="126"/>
        <v>1.0024689858943947E-2</v>
      </c>
      <c r="CD93" s="206"/>
    </row>
    <row r="94" spans="1:82" s="136" customFormat="1" ht="15" customHeight="1" x14ac:dyDescent="0.2">
      <c r="A94" s="137" t="s">
        <v>183</v>
      </c>
      <c r="B94" s="173" t="s">
        <v>207</v>
      </c>
      <c r="C94" s="69">
        <v>277.58</v>
      </c>
      <c r="D94" s="69">
        <v>159.535</v>
      </c>
      <c r="E94" s="69">
        <v>233.33</v>
      </c>
      <c r="F94" s="68">
        <v>265.49</v>
      </c>
      <c r="G94" s="69">
        <v>160.22499999999999</v>
      </c>
      <c r="H94" s="70">
        <v>241.58</v>
      </c>
      <c r="I94" s="145">
        <f t="shared" si="87"/>
        <v>0.96584982200513292</v>
      </c>
      <c r="J94" s="176">
        <f t="shared" si="94"/>
        <v>-7.9688616354127162E-2</v>
      </c>
      <c r="K94" s="146">
        <f t="shared" si="95"/>
        <v>-2.9843733931830707E-2</v>
      </c>
      <c r="L94" s="68">
        <v>198.64</v>
      </c>
      <c r="M94" s="69">
        <v>123.584</v>
      </c>
      <c r="N94" s="69">
        <v>190.50800000000001</v>
      </c>
      <c r="O94" s="74">
        <f t="shared" si="84"/>
        <v>0.78859177084195708</v>
      </c>
      <c r="P94" s="75">
        <f t="shared" si="96"/>
        <v>4.0390331993036321E-2</v>
      </c>
      <c r="Q94" s="76">
        <f t="shared" si="97"/>
        <v>1.7276433035746996E-2</v>
      </c>
      <c r="R94" s="68">
        <v>58.805</v>
      </c>
      <c r="S94" s="69">
        <v>32.338999999999992</v>
      </c>
      <c r="T94" s="70">
        <v>44.85</v>
      </c>
      <c r="U94" s="77">
        <f t="shared" si="88"/>
        <v>0.18565278582664127</v>
      </c>
      <c r="V94" s="78">
        <f t="shared" si="98"/>
        <v>-3.5843315721439617E-2</v>
      </c>
      <c r="W94" s="79">
        <f t="shared" si="99"/>
        <v>-1.6182133817608968E-2</v>
      </c>
      <c r="X94" s="68">
        <v>8.0459999999999994</v>
      </c>
      <c r="Y94" s="69">
        <v>4.3019999999999996</v>
      </c>
      <c r="Z94" s="70">
        <v>6.2220000000000004</v>
      </c>
      <c r="AA94" s="77">
        <f t="shared" si="89"/>
        <v>2.5755443331401607E-2</v>
      </c>
      <c r="AB94" s="78">
        <f t="shared" si="100"/>
        <v>-4.550782891808304E-3</v>
      </c>
      <c r="AC94" s="79">
        <f t="shared" si="101"/>
        <v>-1.0942992181381013E-3</v>
      </c>
      <c r="AD94" s="68">
        <v>55.963999999999999</v>
      </c>
      <c r="AE94" s="69">
        <v>52.125</v>
      </c>
      <c r="AF94" s="69">
        <v>54.481000000000002</v>
      </c>
      <c r="AG94" s="69">
        <f t="shared" si="102"/>
        <v>-1.482999999999997</v>
      </c>
      <c r="AH94" s="70">
        <f t="shared" si="103"/>
        <v>2.3560000000000016</v>
      </c>
      <c r="AI94" s="68">
        <v>28.826000000000001</v>
      </c>
      <c r="AJ94" s="69">
        <v>29.33</v>
      </c>
      <c r="AK94" s="69">
        <v>27.212</v>
      </c>
      <c r="AL94" s="69">
        <f t="shared" si="104"/>
        <v>-1.6140000000000008</v>
      </c>
      <c r="AM94" s="70">
        <f t="shared" si="105"/>
        <v>-2.1179999999999986</v>
      </c>
      <c r="AN94" s="77">
        <f t="shared" si="85"/>
        <v>0.23349333561908026</v>
      </c>
      <c r="AO94" s="78">
        <f t="shared" si="106"/>
        <v>3.1879386487298433E-2</v>
      </c>
      <c r="AP94" s="79">
        <f t="shared" si="107"/>
        <v>-9.3237475801611125E-2</v>
      </c>
      <c r="AQ94" s="77">
        <f t="shared" si="86"/>
        <v>0.11662452320747438</v>
      </c>
      <c r="AR94" s="78">
        <f t="shared" si="108"/>
        <v>1.2776983759387336E-2</v>
      </c>
      <c r="AS94" s="79">
        <f t="shared" si="109"/>
        <v>-6.7222281568906972E-2</v>
      </c>
      <c r="AT94" s="77">
        <f t="shared" si="90"/>
        <v>0.11264177498137262</v>
      </c>
      <c r="AU94" s="78">
        <f t="shared" si="110"/>
        <v>4.0651807593680284E-3</v>
      </c>
      <c r="AV94" s="79">
        <f t="shared" si="111"/>
        <v>-7.0413303814071293E-2</v>
      </c>
      <c r="AW94" s="68">
        <v>181</v>
      </c>
      <c r="AX94" s="69">
        <v>111</v>
      </c>
      <c r="AY94" s="70">
        <v>167</v>
      </c>
      <c r="AZ94" s="68">
        <v>5</v>
      </c>
      <c r="BA94" s="69">
        <v>5</v>
      </c>
      <c r="BB94" s="70">
        <v>5</v>
      </c>
      <c r="BC94" s="68">
        <v>7</v>
      </c>
      <c r="BD94" s="69">
        <v>8</v>
      </c>
      <c r="BE94" s="70">
        <v>8</v>
      </c>
      <c r="BF94" s="68">
        <f t="shared" si="112"/>
        <v>3.7111111111111108</v>
      </c>
      <c r="BG94" s="69">
        <f t="shared" si="113"/>
        <v>-0.31111111111111134</v>
      </c>
      <c r="BH94" s="70">
        <f t="shared" si="114"/>
        <v>1.1111111111111072E-2</v>
      </c>
      <c r="BI94" s="68">
        <f t="shared" si="115"/>
        <v>2.3194444444444446</v>
      </c>
      <c r="BJ94" s="69">
        <f t="shared" si="116"/>
        <v>-0.55357142857142838</v>
      </c>
      <c r="BK94" s="70">
        <f t="shared" si="117"/>
        <v>6.9444444444446418E-3</v>
      </c>
      <c r="BL94" s="68">
        <v>10</v>
      </c>
      <c r="BM94" s="69">
        <v>10</v>
      </c>
      <c r="BN94" s="70">
        <v>10</v>
      </c>
      <c r="BO94" s="68">
        <v>1096</v>
      </c>
      <c r="BP94" s="69">
        <v>656</v>
      </c>
      <c r="BQ94" s="70">
        <v>933</v>
      </c>
      <c r="BR94" s="68">
        <f t="shared" si="91"/>
        <v>258.92818863879955</v>
      </c>
      <c r="BS94" s="69">
        <f t="shared" si="118"/>
        <v>16.692787178945537</v>
      </c>
      <c r="BT94" s="70">
        <f t="shared" si="119"/>
        <v>14.682761809531257</v>
      </c>
      <c r="BU94" s="68">
        <f t="shared" si="92"/>
        <v>1446.5868263473053</v>
      </c>
      <c r="BV94" s="69">
        <f t="shared" si="120"/>
        <v>-20.208753763191908</v>
      </c>
      <c r="BW94" s="70">
        <f t="shared" si="121"/>
        <v>3.1183578788368322</v>
      </c>
      <c r="BX94" s="150">
        <f t="shared" si="93"/>
        <v>5.5868263473053892</v>
      </c>
      <c r="BY94" s="177">
        <f t="shared" si="122"/>
        <v>-0.46842227147914084</v>
      </c>
      <c r="BZ94" s="149">
        <f t="shared" si="123"/>
        <v>-0.32308356260452076</v>
      </c>
      <c r="CA94" s="77">
        <f t="shared" si="124"/>
        <v>0.34175824175824177</v>
      </c>
      <c r="CB94" s="78">
        <f t="shared" si="125"/>
        <v>-5.9706959706959661E-2</v>
      </c>
      <c r="CC94" s="112">
        <f t="shared" si="126"/>
        <v>-2.0672697468277546E-2</v>
      </c>
      <c r="CD94" s="206"/>
    </row>
    <row r="95" spans="1:82" s="139" customFormat="1" ht="15" customHeight="1" x14ac:dyDescent="0.2">
      <c r="A95" s="138" t="s">
        <v>141</v>
      </c>
      <c r="B95" s="172" t="s">
        <v>208</v>
      </c>
      <c r="C95" s="92">
        <v>521.44000000000005</v>
      </c>
      <c r="D95" s="92">
        <v>326.08199999999999</v>
      </c>
      <c r="E95" s="92">
        <v>546.97699999999998</v>
      </c>
      <c r="F95" s="91">
        <v>476.63400000000001</v>
      </c>
      <c r="G95" s="92">
        <v>302.66199999999998</v>
      </c>
      <c r="H95" s="93">
        <v>467.74900000000002</v>
      </c>
      <c r="I95" s="147">
        <f t="shared" si="87"/>
        <v>1.1693814417561554</v>
      </c>
      <c r="J95" s="193">
        <f t="shared" si="94"/>
        <v>7.5376398053859761E-2</v>
      </c>
      <c r="K95" s="194">
        <f t="shared" si="95"/>
        <v>9.2001394046168583E-2</v>
      </c>
      <c r="L95" s="91">
        <v>338.67899999999997</v>
      </c>
      <c r="M95" s="92">
        <v>242.51900000000001</v>
      </c>
      <c r="N95" s="92">
        <v>378.91199999999998</v>
      </c>
      <c r="O95" s="97">
        <f t="shared" si="84"/>
        <v>0.8100754892046802</v>
      </c>
      <c r="P95" s="98">
        <f t="shared" si="96"/>
        <v>9.9511408589365358E-2</v>
      </c>
      <c r="Q95" s="99">
        <f t="shared" si="97"/>
        <v>8.7889054908343311E-3</v>
      </c>
      <c r="R95" s="91">
        <v>118.461</v>
      </c>
      <c r="S95" s="92">
        <v>58.27799999999997</v>
      </c>
      <c r="T95" s="93">
        <v>81.588999999999999</v>
      </c>
      <c r="U95" s="100">
        <f t="shared" si="88"/>
        <v>0.17442902069272195</v>
      </c>
      <c r="V95" s="101">
        <f t="shared" si="98"/>
        <v>-7.4107592305931086E-2</v>
      </c>
      <c r="W95" s="102">
        <f t="shared" si="99"/>
        <v>-1.8122406311659095E-2</v>
      </c>
      <c r="X95" s="91">
        <v>19.494</v>
      </c>
      <c r="Y95" s="92">
        <v>1.865</v>
      </c>
      <c r="Z95" s="93">
        <v>7.2480000000000002</v>
      </c>
      <c r="AA95" s="100">
        <f t="shared" si="89"/>
        <v>1.5495490102597761E-2</v>
      </c>
      <c r="AB95" s="101">
        <f t="shared" si="100"/>
        <v>-2.5403816283434289E-2</v>
      </c>
      <c r="AC95" s="102">
        <f t="shared" si="101"/>
        <v>9.3335008208246945E-3</v>
      </c>
      <c r="AD95" s="91">
        <v>73.843999999999994</v>
      </c>
      <c r="AE95" s="92">
        <v>66.510000000000005</v>
      </c>
      <c r="AF95" s="92">
        <v>69.983000000000004</v>
      </c>
      <c r="AG95" s="92">
        <f t="shared" si="102"/>
        <v>-3.86099999999999</v>
      </c>
      <c r="AH95" s="93">
        <f t="shared" si="103"/>
        <v>3.472999999999999</v>
      </c>
      <c r="AI95" s="91">
        <v>0</v>
      </c>
      <c r="AJ95" s="92">
        <v>0</v>
      </c>
      <c r="AK95" s="92">
        <v>0</v>
      </c>
      <c r="AL95" s="92">
        <f t="shared" si="104"/>
        <v>0</v>
      </c>
      <c r="AM95" s="93">
        <f t="shared" si="105"/>
        <v>0</v>
      </c>
      <c r="AN95" s="100">
        <f t="shared" si="85"/>
        <v>0.1279450507059712</v>
      </c>
      <c r="AO95" s="101">
        <f t="shared" si="106"/>
        <v>-1.3670475529070192E-2</v>
      </c>
      <c r="AP95" s="102">
        <f t="shared" si="107"/>
        <v>-7.6022049593953367E-2</v>
      </c>
      <c r="AQ95" s="100">
        <f t="shared" si="86"/>
        <v>0</v>
      </c>
      <c r="AR95" s="101">
        <f t="shared" si="108"/>
        <v>0</v>
      </c>
      <c r="AS95" s="102">
        <f t="shared" si="109"/>
        <v>0</v>
      </c>
      <c r="AT95" s="100">
        <f t="shared" si="90"/>
        <v>0</v>
      </c>
      <c r="AU95" s="101">
        <f t="shared" si="110"/>
        <v>0</v>
      </c>
      <c r="AV95" s="102">
        <f t="shared" si="111"/>
        <v>0</v>
      </c>
      <c r="AW95" s="91">
        <v>721</v>
      </c>
      <c r="AX95" s="92">
        <v>369</v>
      </c>
      <c r="AY95" s="93">
        <v>627</v>
      </c>
      <c r="AZ95" s="91">
        <v>6</v>
      </c>
      <c r="BA95" s="92">
        <v>6</v>
      </c>
      <c r="BB95" s="93">
        <v>6</v>
      </c>
      <c r="BC95" s="91">
        <v>12</v>
      </c>
      <c r="BD95" s="92">
        <v>11</v>
      </c>
      <c r="BE95" s="93">
        <v>13</v>
      </c>
      <c r="BF95" s="91">
        <f t="shared" si="112"/>
        <v>11.611111111111111</v>
      </c>
      <c r="BG95" s="92">
        <f t="shared" si="113"/>
        <v>-1.7407407407407423</v>
      </c>
      <c r="BH95" s="93">
        <f t="shared" si="114"/>
        <v>1.3611111111111107</v>
      </c>
      <c r="BI95" s="91">
        <f t="shared" si="115"/>
        <v>5.3589743589743595</v>
      </c>
      <c r="BJ95" s="92">
        <f t="shared" si="116"/>
        <v>-1.316951566951567</v>
      </c>
      <c r="BK95" s="93">
        <f t="shared" si="117"/>
        <v>-0.23193473193473135</v>
      </c>
      <c r="BL95" s="91">
        <v>45</v>
      </c>
      <c r="BM95" s="92">
        <v>45</v>
      </c>
      <c r="BN95" s="93">
        <v>45</v>
      </c>
      <c r="BO95" s="91">
        <v>5504</v>
      </c>
      <c r="BP95" s="92">
        <v>2861</v>
      </c>
      <c r="BQ95" s="93">
        <v>4988</v>
      </c>
      <c r="BR95" s="91">
        <f t="shared" si="91"/>
        <v>93.774859663191663</v>
      </c>
      <c r="BS95" s="92">
        <f t="shared" si="118"/>
        <v>7.1771125701684042</v>
      </c>
      <c r="BT95" s="93">
        <f t="shared" si="119"/>
        <v>-12.014025342051255</v>
      </c>
      <c r="BU95" s="91">
        <f t="shared" si="92"/>
        <v>746.01116427432214</v>
      </c>
      <c r="BV95" s="92">
        <f t="shared" si="120"/>
        <v>84.937655259065536</v>
      </c>
      <c r="BW95" s="93">
        <f t="shared" si="121"/>
        <v>-74.211057947900031</v>
      </c>
      <c r="BX95" s="151">
        <f t="shared" si="93"/>
        <v>7.9553429027113234</v>
      </c>
      <c r="BY95" s="195">
        <f t="shared" si="122"/>
        <v>0.32150101644225249</v>
      </c>
      <c r="BZ95" s="196">
        <f t="shared" si="123"/>
        <v>0.20195536883598475</v>
      </c>
      <c r="CA95" s="100">
        <f t="shared" si="124"/>
        <v>0.40602360602360604</v>
      </c>
      <c r="CB95" s="101">
        <f t="shared" si="125"/>
        <v>-4.200244200244202E-2</v>
      </c>
      <c r="CC95" s="192">
        <f t="shared" si="126"/>
        <v>5.4765165262402882E-2</v>
      </c>
      <c r="CD95" s="206"/>
    </row>
    <row r="96" spans="1:82" s="139" customFormat="1" ht="15" customHeight="1" x14ac:dyDescent="0.2">
      <c r="A96" s="138" t="s">
        <v>141</v>
      </c>
      <c r="B96" s="172" t="s">
        <v>209</v>
      </c>
      <c r="C96" s="92">
        <v>768.24699999999996</v>
      </c>
      <c r="D96" s="92">
        <v>338.49081000000001</v>
      </c>
      <c r="E96" s="92">
        <v>557.08100000000002</v>
      </c>
      <c r="F96" s="91">
        <v>896.13499999999999</v>
      </c>
      <c r="G96" s="92">
        <v>397.911</v>
      </c>
      <c r="H96" s="93">
        <v>568.64200000000005</v>
      </c>
      <c r="I96" s="147">
        <f t="shared" si="87"/>
        <v>0.97966910639734661</v>
      </c>
      <c r="J96" s="176">
        <f t="shared" si="94"/>
        <v>0.12237974709322397</v>
      </c>
      <c r="K96" s="146">
        <f t="shared" si="95"/>
        <v>0.12899945916467392</v>
      </c>
      <c r="L96" s="91">
        <v>616.42999999999995</v>
      </c>
      <c r="M96" s="92">
        <v>340.49099999999999</v>
      </c>
      <c r="N96" s="92">
        <v>489.06900000000002</v>
      </c>
      <c r="O96" s="97">
        <f t="shared" si="84"/>
        <v>0.86006485627160845</v>
      </c>
      <c r="P96" s="75">
        <f t="shared" si="96"/>
        <v>0.17218858762904909</v>
      </c>
      <c r="Q96" s="76">
        <f>O96-IF(G96=0,"0",(M96/G96))</f>
        <v>4.368481956749104E-3</v>
      </c>
      <c r="R96" s="91">
        <v>273.04899999999998</v>
      </c>
      <c r="S96" s="92">
        <v>51.195000000000014</v>
      </c>
      <c r="T96" s="70">
        <v>71.346999999999994</v>
      </c>
      <c r="U96" s="77">
        <f t="shared" si="88"/>
        <v>0.12546910006647413</v>
      </c>
      <c r="V96" s="78">
        <f t="shared" si="98"/>
        <v>-0.17922717895398596</v>
      </c>
      <c r="W96" s="79">
        <f t="shared" si="99"/>
        <v>-3.1903237745355695E-3</v>
      </c>
      <c r="X96" s="91">
        <v>6.6550000000000002</v>
      </c>
      <c r="Y96" s="92">
        <v>6.2249999999999996</v>
      </c>
      <c r="Z96" s="70">
        <v>8.2260000000000009</v>
      </c>
      <c r="AA96" s="77">
        <f t="shared" si="89"/>
        <v>1.446604366191734E-2</v>
      </c>
      <c r="AB96" s="78">
        <f t="shared" si="100"/>
        <v>7.0397072282326828E-3</v>
      </c>
      <c r="AC96" s="79">
        <f t="shared" si="101"/>
        <v>-1.1781581822136334E-3</v>
      </c>
      <c r="AD96" s="91">
        <v>354.72800000000001</v>
      </c>
      <c r="AE96" s="92">
        <v>368.22199999999998</v>
      </c>
      <c r="AF96" s="92">
        <v>349.44499999999999</v>
      </c>
      <c r="AG96" s="69">
        <f t="shared" si="102"/>
        <v>-5.2830000000000155</v>
      </c>
      <c r="AH96" s="70">
        <f t="shared" si="103"/>
        <v>-18.776999999999987</v>
      </c>
      <c r="AI96" s="91">
        <v>149.518</v>
      </c>
      <c r="AJ96" s="92">
        <v>105.193</v>
      </c>
      <c r="AK96" s="92">
        <v>92.575000000000003</v>
      </c>
      <c r="AL96" s="69">
        <f t="shared" si="104"/>
        <v>-56.942999999999998</v>
      </c>
      <c r="AM96" s="70">
        <f t="shared" si="105"/>
        <v>-12.617999999999995</v>
      </c>
      <c r="AN96" s="100">
        <f t="shared" si="85"/>
        <v>0.62727861836968046</v>
      </c>
      <c r="AO96" s="78">
        <f t="shared" si="106"/>
        <v>0.16554170302865079</v>
      </c>
      <c r="AP96" s="79">
        <f t="shared" si="107"/>
        <v>-0.4605559376113223</v>
      </c>
      <c r="AQ96" s="100">
        <f t="shared" si="86"/>
        <v>0.16617870650767125</v>
      </c>
      <c r="AR96" s="78">
        <f t="shared" si="108"/>
        <v>-2.844359595494822E-2</v>
      </c>
      <c r="AS96" s="79">
        <f t="shared" si="109"/>
        <v>-0.14459191677749267</v>
      </c>
      <c r="AT96" s="100">
        <f t="shared" si="90"/>
        <v>0.16280014490663722</v>
      </c>
      <c r="AU96" s="78">
        <f t="shared" si="110"/>
        <v>-4.0474840778349785E-3</v>
      </c>
      <c r="AV96" s="79">
        <f t="shared" si="111"/>
        <v>-0.101562991573631</v>
      </c>
      <c r="AW96" s="91">
        <v>1414</v>
      </c>
      <c r="AX96" s="92">
        <v>690</v>
      </c>
      <c r="AY96" s="70">
        <v>1147</v>
      </c>
      <c r="AZ96" s="91">
        <v>8</v>
      </c>
      <c r="BA96" s="92">
        <v>7</v>
      </c>
      <c r="BB96" s="70">
        <v>7</v>
      </c>
      <c r="BC96" s="91">
        <v>21</v>
      </c>
      <c r="BD96" s="92">
        <v>20</v>
      </c>
      <c r="BE96" s="70">
        <v>20</v>
      </c>
      <c r="BF96" s="68">
        <f t="shared" si="112"/>
        <v>18.206349206349206</v>
      </c>
      <c r="BG96" s="69">
        <f t="shared" si="113"/>
        <v>-1.4325396825396837</v>
      </c>
      <c r="BH96" s="70">
        <f t="shared" si="114"/>
        <v>1.7777777777777786</v>
      </c>
      <c r="BI96" s="68">
        <f t="shared" si="115"/>
        <v>6.3722222222222227</v>
      </c>
      <c r="BJ96" s="69">
        <f t="shared" si="116"/>
        <v>-1.1092592592592583</v>
      </c>
      <c r="BK96" s="70">
        <f t="shared" si="117"/>
        <v>0.62222222222222268</v>
      </c>
      <c r="BL96" s="91">
        <v>67</v>
      </c>
      <c r="BM96" s="92">
        <v>70</v>
      </c>
      <c r="BN96" s="70">
        <v>70</v>
      </c>
      <c r="BO96" s="91">
        <v>9989</v>
      </c>
      <c r="BP96" s="92">
        <v>4776</v>
      </c>
      <c r="BQ96" s="70">
        <v>8024</v>
      </c>
      <c r="BR96" s="91">
        <f t="shared" si="91"/>
        <v>70.867647058823536</v>
      </c>
      <c r="BS96" s="69">
        <f t="shared" si="118"/>
        <v>-18.844536342918374</v>
      </c>
      <c r="BT96" s="70">
        <f t="shared" si="119"/>
        <v>-12.447051433638777</v>
      </c>
      <c r="BU96" s="91">
        <f t="shared" si="92"/>
        <v>495.7646033129904</v>
      </c>
      <c r="BV96" s="69">
        <f t="shared" si="120"/>
        <v>-137.99423685674083</v>
      </c>
      <c r="BW96" s="70">
        <f t="shared" si="121"/>
        <v>-80.918005382661818</v>
      </c>
      <c r="BX96" s="151">
        <f t="shared" si="93"/>
        <v>6.9956408020924146</v>
      </c>
      <c r="BY96" s="177">
        <f t="shared" si="122"/>
        <v>-6.8715633551149402E-2</v>
      </c>
      <c r="BZ96" s="149">
        <f t="shared" si="123"/>
        <v>7.3901671657631951E-2</v>
      </c>
      <c r="CA96" s="77">
        <f t="shared" si="124"/>
        <v>0.41988487702773419</v>
      </c>
      <c r="CB96" s="78">
        <f t="shared" si="125"/>
        <v>-0.12623069893858802</v>
      </c>
      <c r="CC96" s="112">
        <f t="shared" si="126"/>
        <v>4.2931443720709728E-2</v>
      </c>
      <c r="CD96" s="206"/>
    </row>
    <row r="97" spans="1:82" s="139" customFormat="1" ht="15" customHeight="1" x14ac:dyDescent="0.2">
      <c r="A97" s="138" t="s">
        <v>210</v>
      </c>
      <c r="B97" s="172" t="s">
        <v>211</v>
      </c>
      <c r="C97" s="92">
        <v>448.5</v>
      </c>
      <c r="D97" s="92">
        <v>326.80200000000002</v>
      </c>
      <c r="E97" s="92">
        <v>514.24800000000005</v>
      </c>
      <c r="F97" s="91">
        <v>483.18</v>
      </c>
      <c r="G97" s="92">
        <v>347.089</v>
      </c>
      <c r="H97" s="93">
        <v>482.65699999999998</v>
      </c>
      <c r="I97" s="147">
        <f t="shared" si="87"/>
        <v>1.0654522777044568</v>
      </c>
      <c r="J97" s="193">
        <f t="shared" si="94"/>
        <v>0.1372267716818566</v>
      </c>
      <c r="K97" s="194">
        <f t="shared" si="95"/>
        <v>0.12390126341129282</v>
      </c>
      <c r="L97" s="91">
        <v>304</v>
      </c>
      <c r="M97" s="92">
        <v>220.88</v>
      </c>
      <c r="N97" s="92">
        <v>269.57799999999997</v>
      </c>
      <c r="O97" s="97">
        <f t="shared" si="84"/>
        <v>0.55852914181292301</v>
      </c>
      <c r="P97" s="98">
        <f t="shared" si="96"/>
        <v>-7.0635972637178357E-2</v>
      </c>
      <c r="Q97" s="99">
        <f t="shared" si="97"/>
        <v>-7.7849423915175575E-2</v>
      </c>
      <c r="R97" s="91">
        <v>178.66900000000001</v>
      </c>
      <c r="S97" s="92">
        <v>124.98</v>
      </c>
      <c r="T97" s="93">
        <v>211.38</v>
      </c>
      <c r="U97" s="100">
        <f t="shared" si="88"/>
        <v>0.43795076006356481</v>
      </c>
      <c r="V97" s="101">
        <f t="shared" si="98"/>
        <v>6.8173451400126761E-2</v>
      </c>
      <c r="W97" s="102">
        <f t="shared" si="99"/>
        <v>7.7870204355950878E-2</v>
      </c>
      <c r="X97" s="91">
        <v>0.501</v>
      </c>
      <c r="Y97" s="92">
        <v>1.23</v>
      </c>
      <c r="Z97" s="93">
        <v>1.6990000000000001</v>
      </c>
      <c r="AA97" s="100">
        <f t="shared" si="89"/>
        <v>3.5200981235121425E-3</v>
      </c>
      <c r="AB97" s="101">
        <f t="shared" si="100"/>
        <v>2.4832174579216791E-3</v>
      </c>
      <c r="AC97" s="102">
        <f t="shared" si="101"/>
        <v>-2.3661546197931843E-5</v>
      </c>
      <c r="AD97" s="91">
        <v>1275.06564</v>
      </c>
      <c r="AE97" s="92">
        <v>1310.76721</v>
      </c>
      <c r="AF97" s="92">
        <v>1271.2929999999999</v>
      </c>
      <c r="AG97" s="92">
        <f t="shared" si="102"/>
        <v>-3.7726400000001377</v>
      </c>
      <c r="AH97" s="93">
        <f t="shared" si="103"/>
        <v>-39.474210000000085</v>
      </c>
      <c r="AI97" s="91">
        <v>1019.847</v>
      </c>
      <c r="AJ97" s="92">
        <v>1239.3811000000001</v>
      </c>
      <c r="AK97" s="92">
        <v>1139.8800000000001</v>
      </c>
      <c r="AL97" s="92">
        <f t="shared" si="104"/>
        <v>120.03300000000013</v>
      </c>
      <c r="AM97" s="93">
        <f t="shared" si="105"/>
        <v>-99.501099999999951</v>
      </c>
      <c r="AN97" s="100">
        <f t="shared" si="85"/>
        <v>2.4721399013705447</v>
      </c>
      <c r="AO97" s="101">
        <f t="shared" si="106"/>
        <v>-0.37081581769300032</v>
      </c>
      <c r="AP97" s="102">
        <f t="shared" si="107"/>
        <v>-1.538751127448128</v>
      </c>
      <c r="AQ97" s="100">
        <f t="shared" si="86"/>
        <v>2.2165958836981381</v>
      </c>
      <c r="AR97" s="101">
        <f t="shared" si="108"/>
        <v>-5.7310470816911874E-2</v>
      </c>
      <c r="AS97" s="102">
        <f t="shared" si="109"/>
        <v>-1.5758567328709159</v>
      </c>
      <c r="AT97" s="100">
        <f t="shared" si="90"/>
        <v>2.3616771330365043</v>
      </c>
      <c r="AU97" s="101">
        <f t="shared" si="110"/>
        <v>0.25097925646876584</v>
      </c>
      <c r="AV97" s="102">
        <f t="shared" si="111"/>
        <v>-1.2091104747528525</v>
      </c>
      <c r="AW97" s="91">
        <v>664</v>
      </c>
      <c r="AX97" s="92">
        <v>367</v>
      </c>
      <c r="AY97" s="93">
        <v>594</v>
      </c>
      <c r="AZ97" s="91">
        <v>5</v>
      </c>
      <c r="BA97" s="92">
        <v>4</v>
      </c>
      <c r="BB97" s="93">
        <v>6</v>
      </c>
      <c r="BC97" s="91">
        <v>14</v>
      </c>
      <c r="BD97" s="92">
        <v>12</v>
      </c>
      <c r="BE97" s="93">
        <v>12</v>
      </c>
      <c r="BF97" s="91">
        <f t="shared" si="112"/>
        <v>11</v>
      </c>
      <c r="BG97" s="92">
        <f t="shared" si="113"/>
        <v>-3.7555555555555564</v>
      </c>
      <c r="BH97" s="93">
        <f t="shared" si="114"/>
        <v>-4.2916666666666661</v>
      </c>
      <c r="BI97" s="91">
        <f t="shared" si="115"/>
        <v>5.5</v>
      </c>
      <c r="BJ97" s="92">
        <f t="shared" si="116"/>
        <v>0.23015873015873023</v>
      </c>
      <c r="BK97" s="93">
        <f t="shared" si="117"/>
        <v>0.40277777777777768</v>
      </c>
      <c r="BL97" s="91">
        <v>60</v>
      </c>
      <c r="BM97" s="92">
        <v>60</v>
      </c>
      <c r="BN97" s="93">
        <v>60</v>
      </c>
      <c r="BO97" s="91">
        <v>7139</v>
      </c>
      <c r="BP97" s="92">
        <v>4529</v>
      </c>
      <c r="BQ97" s="93">
        <v>7469</v>
      </c>
      <c r="BR97" s="91">
        <f t="shared" si="91"/>
        <v>64.621368322399249</v>
      </c>
      <c r="BS97" s="92">
        <f t="shared" si="118"/>
        <v>-3.0603798215985165</v>
      </c>
      <c r="BT97" s="93">
        <f t="shared" si="119"/>
        <v>-12.015637639181676</v>
      </c>
      <c r="BU97" s="91">
        <f t="shared" si="92"/>
        <v>812.55387205387206</v>
      </c>
      <c r="BV97" s="92">
        <f t="shared" si="120"/>
        <v>84.873149162305822</v>
      </c>
      <c r="BW97" s="93">
        <f t="shared" si="121"/>
        <v>-133.19272195157748</v>
      </c>
      <c r="BX97" s="151">
        <f t="shared" si="93"/>
        <v>12.574074074074074</v>
      </c>
      <c r="BY97" s="195">
        <f t="shared" si="122"/>
        <v>1.8225680499776882</v>
      </c>
      <c r="BZ97" s="196">
        <f t="shared" si="123"/>
        <v>0.23347461903320266</v>
      </c>
      <c r="CA97" s="100">
        <f t="shared" si="124"/>
        <v>0.45598290598290597</v>
      </c>
      <c r="CB97" s="101">
        <f t="shared" si="125"/>
        <v>2.014652014652013E-2</v>
      </c>
      <c r="CC97" s="192">
        <f t="shared" si="126"/>
        <v>3.8947915191009097E-2</v>
      </c>
      <c r="CD97" s="206"/>
    </row>
    <row r="98" spans="1:82" s="139" customFormat="1" ht="15" customHeight="1" x14ac:dyDescent="0.2">
      <c r="A98" s="138" t="s">
        <v>162</v>
      </c>
      <c r="B98" s="172" t="s">
        <v>212</v>
      </c>
      <c r="C98" s="92">
        <v>587.09299999999996</v>
      </c>
      <c r="D98" s="92">
        <v>406.1259</v>
      </c>
      <c r="E98" s="92">
        <v>616.08299999999997</v>
      </c>
      <c r="F98" s="91">
        <v>612.71500000000003</v>
      </c>
      <c r="G98" s="92">
        <v>419.71829000000002</v>
      </c>
      <c r="H98" s="93">
        <v>606.69600000000003</v>
      </c>
      <c r="I98" s="147">
        <f t="shared" si="87"/>
        <v>1.015472328810475</v>
      </c>
      <c r="J98" s="193">
        <f t="shared" si="94"/>
        <v>5.7289486869278927E-2</v>
      </c>
      <c r="K98" s="194">
        <f t="shared" si="95"/>
        <v>4.7856883698469077E-2</v>
      </c>
      <c r="L98" s="91">
        <v>348.81</v>
      </c>
      <c r="M98" s="92">
        <v>230.47366</v>
      </c>
      <c r="N98" s="92">
        <v>336.41500000000002</v>
      </c>
      <c r="O98" s="97">
        <f t="shared" si="84"/>
        <v>0.55450340862639613</v>
      </c>
      <c r="P98" s="98">
        <f t="shared" si="96"/>
        <v>-1.4782474696192649E-2</v>
      </c>
      <c r="Q98" s="99">
        <f t="shared" si="97"/>
        <v>5.3882866716202793E-3</v>
      </c>
      <c r="R98" s="91">
        <v>259.702</v>
      </c>
      <c r="S98" s="92">
        <v>188.23717000000002</v>
      </c>
      <c r="T98" s="93">
        <v>268.464</v>
      </c>
      <c r="U98" s="100">
        <f t="shared" si="88"/>
        <v>0.4425016812373907</v>
      </c>
      <c r="V98" s="101">
        <f t="shared" si="98"/>
        <v>1.8647197505149815E-2</v>
      </c>
      <c r="W98" s="102">
        <f t="shared" si="99"/>
        <v>-5.982872533187189E-3</v>
      </c>
      <c r="X98" s="91">
        <v>4.2039999999999997</v>
      </c>
      <c r="Y98" s="92">
        <v>1.00746</v>
      </c>
      <c r="Z98" s="93">
        <v>1.8169999999999999</v>
      </c>
      <c r="AA98" s="100">
        <f t="shared" si="89"/>
        <v>2.9949101362131939E-3</v>
      </c>
      <c r="AB98" s="101">
        <f t="shared" si="100"/>
        <v>-3.8663548891248504E-3</v>
      </c>
      <c r="AC98" s="102">
        <f t="shared" si="101"/>
        <v>5.9458586156697826E-4</v>
      </c>
      <c r="AD98" s="91">
        <v>65.402029999999996</v>
      </c>
      <c r="AE98" s="92">
        <v>73.235650000000007</v>
      </c>
      <c r="AF98" s="92">
        <v>69.161000000000001</v>
      </c>
      <c r="AG98" s="92">
        <f t="shared" si="102"/>
        <v>3.758970000000005</v>
      </c>
      <c r="AH98" s="93">
        <f t="shared" si="103"/>
        <v>-4.0746500000000054</v>
      </c>
      <c r="AI98" s="91">
        <v>0</v>
      </c>
      <c r="AJ98" s="92">
        <v>0</v>
      </c>
      <c r="AK98" s="92">
        <v>0</v>
      </c>
      <c r="AL98" s="92">
        <f t="shared" si="104"/>
        <v>0</v>
      </c>
      <c r="AM98" s="93">
        <f t="shared" si="105"/>
        <v>0</v>
      </c>
      <c r="AN98" s="100">
        <f t="shared" si="85"/>
        <v>0.11225922481224121</v>
      </c>
      <c r="AO98" s="101">
        <f t="shared" si="106"/>
        <v>8.5944658289764664E-4</v>
      </c>
      <c r="AP98" s="102">
        <f t="shared" si="107"/>
        <v>-6.8068230294660387E-2</v>
      </c>
      <c r="AQ98" s="100">
        <f t="shared" si="86"/>
        <v>0</v>
      </c>
      <c r="AR98" s="101">
        <f t="shared" si="108"/>
        <v>0</v>
      </c>
      <c r="AS98" s="102">
        <f t="shared" si="109"/>
        <v>0</v>
      </c>
      <c r="AT98" s="100">
        <f t="shared" si="90"/>
        <v>0</v>
      </c>
      <c r="AU98" s="101">
        <f t="shared" si="110"/>
        <v>0</v>
      </c>
      <c r="AV98" s="102">
        <f t="shared" si="111"/>
        <v>0</v>
      </c>
      <c r="AW98" s="91">
        <v>993</v>
      </c>
      <c r="AX98" s="92">
        <v>613</v>
      </c>
      <c r="AY98" s="93">
        <v>949</v>
      </c>
      <c r="AZ98" s="91">
        <v>10</v>
      </c>
      <c r="BA98" s="92">
        <v>7.9</v>
      </c>
      <c r="BB98" s="93">
        <v>7.64</v>
      </c>
      <c r="BC98" s="91">
        <v>17</v>
      </c>
      <c r="BD98" s="92">
        <v>14.96</v>
      </c>
      <c r="BE98" s="93">
        <v>14.34</v>
      </c>
      <c r="BF98" s="91">
        <f t="shared" si="112"/>
        <v>13.801628853984875</v>
      </c>
      <c r="BG98" s="92">
        <f t="shared" si="113"/>
        <v>2.7682955206515416</v>
      </c>
      <c r="BH98" s="93">
        <f t="shared" si="114"/>
        <v>0.86913940250808253</v>
      </c>
      <c r="BI98" s="91">
        <f t="shared" si="115"/>
        <v>7.3531690686502413</v>
      </c>
      <c r="BJ98" s="92">
        <f t="shared" si="116"/>
        <v>0.86297299021886875</v>
      </c>
      <c r="BK98" s="93">
        <f t="shared" si="117"/>
        <v>0.52384643050407398</v>
      </c>
      <c r="BL98" s="91">
        <v>60</v>
      </c>
      <c r="BM98" s="92">
        <v>60</v>
      </c>
      <c r="BN98" s="93">
        <v>60</v>
      </c>
      <c r="BO98" s="91">
        <v>15189</v>
      </c>
      <c r="BP98" s="92">
        <v>9788</v>
      </c>
      <c r="BQ98" s="93">
        <v>14903</v>
      </c>
      <c r="BR98" s="91">
        <f t="shared" si="91"/>
        <v>40.709655774005235</v>
      </c>
      <c r="BS98" s="92">
        <f t="shared" si="118"/>
        <v>0.3702654257268776</v>
      </c>
      <c r="BT98" s="93">
        <f t="shared" si="119"/>
        <v>-2.1712483943641985</v>
      </c>
      <c r="BU98" s="91">
        <f t="shared" si="92"/>
        <v>639.30031612223388</v>
      </c>
      <c r="BV98" s="92">
        <f t="shared" si="120"/>
        <v>22.266076444489727</v>
      </c>
      <c r="BW98" s="93">
        <f t="shared" si="121"/>
        <v>-45.395099864715576</v>
      </c>
      <c r="BX98" s="151">
        <f t="shared" si="93"/>
        <v>15.703898840885142</v>
      </c>
      <c r="BY98" s="195">
        <f t="shared" si="122"/>
        <v>0.40782633333227203</v>
      </c>
      <c r="BZ98" s="196">
        <f t="shared" si="123"/>
        <v>-0.26347473170865854</v>
      </c>
      <c r="CA98" s="100">
        <f t="shared" si="124"/>
        <v>0.90982905982905982</v>
      </c>
      <c r="CB98" s="101">
        <f t="shared" si="125"/>
        <v>-1.7460317460317509E-2</v>
      </c>
      <c r="CC98" s="192">
        <f t="shared" si="126"/>
        <v>8.5399253907540995E-3</v>
      </c>
      <c r="CD98" s="206"/>
    </row>
    <row r="99" spans="1:82" s="139" customFormat="1" ht="15" customHeight="1" x14ac:dyDescent="0.2">
      <c r="A99" s="138" t="s">
        <v>162</v>
      </c>
      <c r="B99" s="172" t="s">
        <v>213</v>
      </c>
      <c r="C99" s="92">
        <v>728.54</v>
      </c>
      <c r="D99" s="92">
        <v>482.661</v>
      </c>
      <c r="E99" s="92">
        <v>749.07799999999997</v>
      </c>
      <c r="F99" s="91">
        <v>685.64</v>
      </c>
      <c r="G99" s="92">
        <v>457.02300000000002</v>
      </c>
      <c r="H99" s="93">
        <v>677.91499999999996</v>
      </c>
      <c r="I99" s="147">
        <f t="shared" si="87"/>
        <v>1.1049733373653039</v>
      </c>
      <c r="J99" s="193">
        <f t="shared" si="94"/>
        <v>4.240405902681732E-2</v>
      </c>
      <c r="K99" s="194">
        <f t="shared" si="95"/>
        <v>4.8875504214674681E-2</v>
      </c>
      <c r="L99" s="91">
        <v>487.86200000000002</v>
      </c>
      <c r="M99" s="92">
        <v>289.18599999999998</v>
      </c>
      <c r="N99" s="92">
        <v>433.298</v>
      </c>
      <c r="O99" s="97">
        <f t="shared" si="84"/>
        <v>0.63916272689053943</v>
      </c>
      <c r="P99" s="98">
        <f t="shared" si="96"/>
        <v>-7.2379773547007975E-2</v>
      </c>
      <c r="Q99" s="99">
        <f t="shared" si="97"/>
        <v>6.4024500554568098E-3</v>
      </c>
      <c r="R99" s="91">
        <v>197.56100000000001</v>
      </c>
      <c r="S99" s="92">
        <v>166.65100000000004</v>
      </c>
      <c r="T99" s="93">
        <v>242.53800000000001</v>
      </c>
      <c r="U99" s="100">
        <f t="shared" si="88"/>
        <v>0.35777051695271533</v>
      </c>
      <c r="V99" s="101">
        <f t="shared" si="98"/>
        <v>6.9629510010296547E-2</v>
      </c>
      <c r="W99" s="102">
        <f t="shared" si="99"/>
        <v>-6.874150821116698E-3</v>
      </c>
      <c r="X99" s="91">
        <v>0.217</v>
      </c>
      <c r="Y99" s="92">
        <v>1.1859999999999999</v>
      </c>
      <c r="Z99" s="93">
        <v>2.0790000000000002</v>
      </c>
      <c r="AA99" s="100">
        <f t="shared" si="89"/>
        <v>3.066756156745315E-3</v>
      </c>
      <c r="AB99" s="101">
        <f t="shared" si="100"/>
        <v>2.750263536711478E-3</v>
      </c>
      <c r="AC99" s="102">
        <f t="shared" si="101"/>
        <v>4.7170076565996493E-4</v>
      </c>
      <c r="AD99" s="91">
        <v>5.0380000000000003</v>
      </c>
      <c r="AE99" s="92">
        <v>2.2549999999999999</v>
      </c>
      <c r="AF99" s="92">
        <v>8.1340000000000003</v>
      </c>
      <c r="AG99" s="92">
        <f t="shared" si="102"/>
        <v>3.0960000000000001</v>
      </c>
      <c r="AH99" s="93">
        <f t="shared" si="103"/>
        <v>5.8790000000000004</v>
      </c>
      <c r="AI99" s="91">
        <v>0</v>
      </c>
      <c r="AJ99" s="92">
        <v>0</v>
      </c>
      <c r="AK99" s="92">
        <v>0</v>
      </c>
      <c r="AL99" s="92">
        <f t="shared" si="104"/>
        <v>0</v>
      </c>
      <c r="AM99" s="93">
        <f t="shared" si="105"/>
        <v>0</v>
      </c>
      <c r="AN99" s="100">
        <f t="shared" si="85"/>
        <v>1.085868227340811E-2</v>
      </c>
      <c r="AO99" s="101">
        <f t="shared" si="106"/>
        <v>3.9434820098673291E-3</v>
      </c>
      <c r="AP99" s="102">
        <f t="shared" si="107"/>
        <v>6.1866660964226073E-3</v>
      </c>
      <c r="AQ99" s="100">
        <f t="shared" si="86"/>
        <v>0</v>
      </c>
      <c r="AR99" s="101">
        <f t="shared" si="108"/>
        <v>0</v>
      </c>
      <c r="AS99" s="102">
        <f t="shared" si="109"/>
        <v>0</v>
      </c>
      <c r="AT99" s="100">
        <f t="shared" si="90"/>
        <v>0</v>
      </c>
      <c r="AU99" s="101">
        <f t="shared" si="110"/>
        <v>0</v>
      </c>
      <c r="AV99" s="102">
        <f t="shared" si="111"/>
        <v>0</v>
      </c>
      <c r="AW99" s="91">
        <v>1665</v>
      </c>
      <c r="AX99" s="92">
        <v>932</v>
      </c>
      <c r="AY99" s="93">
        <v>1451</v>
      </c>
      <c r="AZ99" s="91">
        <v>6</v>
      </c>
      <c r="BA99" s="92">
        <v>5</v>
      </c>
      <c r="BB99" s="93">
        <v>5</v>
      </c>
      <c r="BC99" s="91">
        <v>18</v>
      </c>
      <c r="BD99" s="92">
        <v>16</v>
      </c>
      <c r="BE99" s="93">
        <v>16</v>
      </c>
      <c r="BF99" s="91">
        <f t="shared" si="112"/>
        <v>32.24444444444444</v>
      </c>
      <c r="BG99" s="92">
        <f t="shared" si="113"/>
        <v>1.4111111111111079</v>
      </c>
      <c r="BH99" s="93">
        <f t="shared" si="114"/>
        <v>1.1777777777777736</v>
      </c>
      <c r="BI99" s="91">
        <f t="shared" si="115"/>
        <v>10.076388888888889</v>
      </c>
      <c r="BJ99" s="92">
        <f t="shared" si="116"/>
        <v>-0.20138888888888928</v>
      </c>
      <c r="BK99" s="93">
        <f t="shared" si="117"/>
        <v>0.36805555555555536</v>
      </c>
      <c r="BL99" s="91">
        <v>84</v>
      </c>
      <c r="BM99" s="92">
        <v>90</v>
      </c>
      <c r="BN99" s="93">
        <v>90</v>
      </c>
      <c r="BO99" s="91">
        <v>18314</v>
      </c>
      <c r="BP99" s="92">
        <v>11345</v>
      </c>
      <c r="BQ99" s="93">
        <v>17304</v>
      </c>
      <c r="BR99" s="91">
        <f t="shared" si="91"/>
        <v>39.176779935275079</v>
      </c>
      <c r="BS99" s="92">
        <f t="shared" si="118"/>
        <v>1.7387543810542638</v>
      </c>
      <c r="BT99" s="93">
        <f t="shared" si="119"/>
        <v>-1.1073099721731339</v>
      </c>
      <c r="BU99" s="91">
        <f t="shared" si="92"/>
        <v>467.20537560303239</v>
      </c>
      <c r="BV99" s="92">
        <f t="shared" si="120"/>
        <v>55.409579807236582</v>
      </c>
      <c r="BW99" s="93">
        <f t="shared" si="121"/>
        <v>-23.162650148040541</v>
      </c>
      <c r="BX99" s="151">
        <f t="shared" si="93"/>
        <v>11.925568573397657</v>
      </c>
      <c r="BY99" s="195">
        <f t="shared" si="122"/>
        <v>0.92616917399825738</v>
      </c>
      <c r="BZ99" s="196">
        <f t="shared" si="123"/>
        <v>-0.24717820771822296</v>
      </c>
      <c r="CA99" s="100">
        <f t="shared" si="124"/>
        <v>0.70427350427350432</v>
      </c>
      <c r="CB99" s="101">
        <f t="shared" si="125"/>
        <v>-9.4348508634222839E-2</v>
      </c>
      <c r="CC99" s="192">
        <f t="shared" si="126"/>
        <v>7.8339708173962297E-3</v>
      </c>
      <c r="CD99" s="206"/>
    </row>
    <row r="100" spans="1:82" s="139" customFormat="1" ht="15" customHeight="1" x14ac:dyDescent="0.2">
      <c r="A100" s="138" t="s">
        <v>162</v>
      </c>
      <c r="B100" s="172" t="s">
        <v>214</v>
      </c>
      <c r="C100" s="92">
        <v>1439.6759999999999</v>
      </c>
      <c r="D100" s="92">
        <v>956.23951</v>
      </c>
      <c r="E100" s="92">
        <v>1488.5409999999999</v>
      </c>
      <c r="F100" s="91">
        <v>1437.076</v>
      </c>
      <c r="G100" s="92">
        <v>956.10372999999993</v>
      </c>
      <c r="H100" s="93">
        <v>1488</v>
      </c>
      <c r="I100" s="147">
        <f t="shared" si="87"/>
        <v>1.0003635752688171</v>
      </c>
      <c r="J100" s="193">
        <f t="shared" si="94"/>
        <v>-1.4456540273368734E-3</v>
      </c>
      <c r="K100" s="194">
        <f t="shared" si="95"/>
        <v>2.2156138921425317E-4</v>
      </c>
      <c r="L100" s="91">
        <v>1058.3979999999999</v>
      </c>
      <c r="M100" s="92">
        <v>555.70600000000002</v>
      </c>
      <c r="N100" s="92">
        <v>872.47900000000004</v>
      </c>
      <c r="O100" s="97">
        <f t="shared" si="84"/>
        <v>0.58634341397849465</v>
      </c>
      <c r="P100" s="98">
        <f t="shared" si="96"/>
        <v>-0.15015068932571463</v>
      </c>
      <c r="Q100" s="99">
        <f t="shared" si="97"/>
        <v>5.1240519329139866E-3</v>
      </c>
      <c r="R100" s="91">
        <v>373.13200000000001</v>
      </c>
      <c r="S100" s="92">
        <v>396.32605999999993</v>
      </c>
      <c r="T100" s="93">
        <v>608.13499999999999</v>
      </c>
      <c r="U100" s="100">
        <f t="shared" si="88"/>
        <v>0.40869287634408602</v>
      </c>
      <c r="V100" s="101">
        <f t="shared" si="98"/>
        <v>0.14904620490847648</v>
      </c>
      <c r="W100" s="102">
        <f t="shared" si="99"/>
        <v>-5.8291546493501878E-3</v>
      </c>
      <c r="X100" s="91">
        <v>5.5460000000000003</v>
      </c>
      <c r="Y100" s="92">
        <v>4.0716700000000001</v>
      </c>
      <c r="Z100" s="93">
        <v>7.3860000000000001</v>
      </c>
      <c r="AA100" s="100">
        <f t="shared" si="89"/>
        <v>4.9637096774193552E-3</v>
      </c>
      <c r="AB100" s="101">
        <f t="shared" si="100"/>
        <v>1.104484417238265E-3</v>
      </c>
      <c r="AC100" s="102">
        <f t="shared" si="101"/>
        <v>7.0510271643615691E-4</v>
      </c>
      <c r="AD100" s="91">
        <v>765.45007999999996</v>
      </c>
      <c r="AE100" s="92">
        <v>202.39183</v>
      </c>
      <c r="AF100" s="92">
        <v>206.745</v>
      </c>
      <c r="AG100" s="92">
        <f t="shared" si="102"/>
        <v>-558.70507999999995</v>
      </c>
      <c r="AH100" s="93">
        <f t="shared" si="103"/>
        <v>4.3531700000000058</v>
      </c>
      <c r="AI100" s="91">
        <v>0</v>
      </c>
      <c r="AJ100" s="92">
        <v>0</v>
      </c>
      <c r="AK100" s="92">
        <v>0</v>
      </c>
      <c r="AL100" s="92">
        <f t="shared" si="104"/>
        <v>0</v>
      </c>
      <c r="AM100" s="93">
        <f t="shared" si="105"/>
        <v>0</v>
      </c>
      <c r="AN100" s="100">
        <f t="shared" si="85"/>
        <v>0.13889103491270985</v>
      </c>
      <c r="AO100" s="101">
        <f t="shared" si="106"/>
        <v>-0.39279114913425628</v>
      </c>
      <c r="AP100" s="102">
        <f t="shared" si="107"/>
        <v>-7.2762873844940207E-2</v>
      </c>
      <c r="AQ100" s="100">
        <f t="shared" si="86"/>
        <v>0</v>
      </c>
      <c r="AR100" s="101">
        <f t="shared" si="108"/>
        <v>0</v>
      </c>
      <c r="AS100" s="102">
        <f t="shared" si="109"/>
        <v>0</v>
      </c>
      <c r="AT100" s="100">
        <f t="shared" si="90"/>
        <v>0</v>
      </c>
      <c r="AU100" s="101">
        <f t="shared" si="110"/>
        <v>0</v>
      </c>
      <c r="AV100" s="102">
        <f t="shared" si="111"/>
        <v>0</v>
      </c>
      <c r="AW100" s="91">
        <v>2437</v>
      </c>
      <c r="AX100" s="92">
        <v>1142</v>
      </c>
      <c r="AY100" s="93">
        <v>1844</v>
      </c>
      <c r="AZ100" s="91">
        <v>5</v>
      </c>
      <c r="BA100" s="92">
        <v>4.7699999999999996</v>
      </c>
      <c r="BB100" s="93">
        <v>5</v>
      </c>
      <c r="BC100" s="91">
        <v>35</v>
      </c>
      <c r="BD100" s="92">
        <v>33.519999999999996</v>
      </c>
      <c r="BE100" s="93">
        <v>34</v>
      </c>
      <c r="BF100" s="91">
        <f t="shared" si="112"/>
        <v>40.977777777777781</v>
      </c>
      <c r="BG100" s="92">
        <f t="shared" si="113"/>
        <v>-13.17777777777777</v>
      </c>
      <c r="BH100" s="93">
        <f t="shared" si="114"/>
        <v>1.0756114605171234</v>
      </c>
      <c r="BI100" s="91">
        <f t="shared" si="115"/>
        <v>6.0261437908496731</v>
      </c>
      <c r="BJ100" s="92">
        <f t="shared" si="116"/>
        <v>-1.7103641456582643</v>
      </c>
      <c r="BK100" s="93">
        <f t="shared" si="117"/>
        <v>0.34794172243280741</v>
      </c>
      <c r="BL100" s="91">
        <v>100</v>
      </c>
      <c r="BM100" s="92">
        <v>100</v>
      </c>
      <c r="BN100" s="93">
        <v>100</v>
      </c>
      <c r="BO100" s="91">
        <v>23546</v>
      </c>
      <c r="BP100" s="92">
        <v>10767</v>
      </c>
      <c r="BQ100" s="93">
        <v>18002</v>
      </c>
      <c r="BR100" s="91">
        <f t="shared" si="91"/>
        <v>82.65748250194423</v>
      </c>
      <c r="BS100" s="92">
        <f t="shared" si="118"/>
        <v>21.624780556815544</v>
      </c>
      <c r="BT100" s="93">
        <f t="shared" si="119"/>
        <v>-6.1419723136961579</v>
      </c>
      <c r="BU100" s="91">
        <f t="shared" si="92"/>
        <v>806.94143167028199</v>
      </c>
      <c r="BV100" s="92">
        <f t="shared" si="120"/>
        <v>217.25082846962539</v>
      </c>
      <c r="BW100" s="93">
        <f t="shared" si="121"/>
        <v>-30.277246088036691</v>
      </c>
      <c r="BX100" s="151">
        <f t="shared" si="93"/>
        <v>9.7624728850325386</v>
      </c>
      <c r="BY100" s="195">
        <f t="shared" si="122"/>
        <v>0.10059352516384834</v>
      </c>
      <c r="BZ100" s="196">
        <f t="shared" si="123"/>
        <v>0.33427673792220602</v>
      </c>
      <c r="CA100" s="100">
        <f t="shared" si="124"/>
        <v>0.65941391941391947</v>
      </c>
      <c r="CB100" s="101">
        <f t="shared" si="125"/>
        <v>-0.20307692307692304</v>
      </c>
      <c r="CC100" s="192">
        <f t="shared" si="126"/>
        <v>6.4552040960880741E-2</v>
      </c>
      <c r="CD100" s="206"/>
    </row>
    <row r="101" spans="1:82" s="139" customFormat="1" ht="15" customHeight="1" x14ac:dyDescent="0.2">
      <c r="A101" s="138" t="s">
        <v>167</v>
      </c>
      <c r="B101" s="172" t="s">
        <v>215</v>
      </c>
      <c r="C101" s="92">
        <v>681.39499999999998</v>
      </c>
      <c r="D101" s="92">
        <v>413.37056999999999</v>
      </c>
      <c r="E101" s="92">
        <v>625.51700000000005</v>
      </c>
      <c r="F101" s="91">
        <v>595.86800000000005</v>
      </c>
      <c r="G101" s="92">
        <v>387.20299</v>
      </c>
      <c r="H101" s="93">
        <v>575.78399999999999</v>
      </c>
      <c r="I101" s="147">
        <f t="shared" si="87"/>
        <v>1.0863744042904979</v>
      </c>
      <c r="J101" s="193">
        <f t="shared" si="94"/>
        <v>-5.715906285323169E-2</v>
      </c>
      <c r="K101" s="194">
        <f t="shared" si="95"/>
        <v>1.8793366241179221E-2</v>
      </c>
      <c r="L101" s="91">
        <v>368.13</v>
      </c>
      <c r="M101" s="92">
        <v>251.64373000000001</v>
      </c>
      <c r="N101" s="92">
        <v>456.59100000000001</v>
      </c>
      <c r="O101" s="97">
        <f t="shared" si="84"/>
        <v>0.79299007961318835</v>
      </c>
      <c r="P101" s="98">
        <f t="shared" si="96"/>
        <v>0.17518546516837852</v>
      </c>
      <c r="Q101" s="99">
        <f t="shared" si="97"/>
        <v>0.14308877074158066</v>
      </c>
      <c r="R101" s="91">
        <v>216.285</v>
      </c>
      <c r="S101" s="92">
        <v>128.48421999999999</v>
      </c>
      <c r="T101" s="93">
        <v>108.65300000000001</v>
      </c>
      <c r="U101" s="100">
        <f t="shared" si="88"/>
        <v>0.18870444472232645</v>
      </c>
      <c r="V101" s="101">
        <f t="shared" si="98"/>
        <v>-0.17427024094631155</v>
      </c>
      <c r="W101" s="102">
        <f t="shared" si="99"/>
        <v>-0.14312207345616179</v>
      </c>
      <c r="X101" s="91">
        <v>11.452999999999999</v>
      </c>
      <c r="Y101" s="92">
        <v>7.0750399999999996</v>
      </c>
      <c r="Z101" s="93">
        <v>10.54</v>
      </c>
      <c r="AA101" s="100">
        <f t="shared" si="89"/>
        <v>1.8305475664485291E-2</v>
      </c>
      <c r="AB101" s="101">
        <f t="shared" si="100"/>
        <v>-9.1522422206676002E-4</v>
      </c>
      <c r="AC101" s="102">
        <f t="shared" si="101"/>
        <v>3.3302714581160547E-5</v>
      </c>
      <c r="AD101" s="91">
        <v>68.521000000000001</v>
      </c>
      <c r="AE101" s="92">
        <v>62.658999999999999</v>
      </c>
      <c r="AF101" s="92">
        <v>63.890999999999998</v>
      </c>
      <c r="AG101" s="92">
        <f t="shared" si="102"/>
        <v>-4.6300000000000026</v>
      </c>
      <c r="AH101" s="93">
        <f t="shared" si="103"/>
        <v>1.2319999999999993</v>
      </c>
      <c r="AI101" s="91">
        <v>0</v>
      </c>
      <c r="AJ101" s="92">
        <v>0</v>
      </c>
      <c r="AK101" s="92">
        <v>0</v>
      </c>
      <c r="AL101" s="92">
        <f t="shared" si="104"/>
        <v>0</v>
      </c>
      <c r="AM101" s="93">
        <f t="shared" si="105"/>
        <v>0</v>
      </c>
      <c r="AN101" s="100">
        <f t="shared" si="85"/>
        <v>0.1021411088747388</v>
      </c>
      <c r="AO101" s="101">
        <f t="shared" si="106"/>
        <v>1.5812280420352959E-3</v>
      </c>
      <c r="AP101" s="102">
        <f t="shared" si="107"/>
        <v>-4.9439590254374347E-2</v>
      </c>
      <c r="AQ101" s="100">
        <f t="shared" si="86"/>
        <v>0</v>
      </c>
      <c r="AR101" s="101">
        <f t="shared" si="108"/>
        <v>0</v>
      </c>
      <c r="AS101" s="102">
        <f t="shared" si="109"/>
        <v>0</v>
      </c>
      <c r="AT101" s="100">
        <f t="shared" si="90"/>
        <v>0</v>
      </c>
      <c r="AU101" s="101">
        <f t="shared" si="110"/>
        <v>0</v>
      </c>
      <c r="AV101" s="102">
        <f t="shared" si="111"/>
        <v>0</v>
      </c>
      <c r="AW101" s="91">
        <v>1079</v>
      </c>
      <c r="AX101" s="92">
        <v>720</v>
      </c>
      <c r="AY101" s="93">
        <v>1073</v>
      </c>
      <c r="AZ101" s="91">
        <v>9</v>
      </c>
      <c r="BA101" s="92">
        <v>9</v>
      </c>
      <c r="BB101" s="93">
        <v>9</v>
      </c>
      <c r="BC101" s="91">
        <v>16</v>
      </c>
      <c r="BD101" s="92">
        <v>15.75</v>
      </c>
      <c r="BE101" s="93">
        <v>15.75</v>
      </c>
      <c r="BF101" s="91">
        <f t="shared" si="112"/>
        <v>13.246913580246915</v>
      </c>
      <c r="BG101" s="92">
        <f t="shared" si="113"/>
        <v>-7.4074074074072627E-2</v>
      </c>
      <c r="BH101" s="93">
        <f t="shared" si="114"/>
        <v>-8.6419753086419249E-2</v>
      </c>
      <c r="BI101" s="91">
        <f t="shared" si="115"/>
        <v>7.5696649029982366</v>
      </c>
      <c r="BJ101" s="92">
        <f t="shared" si="116"/>
        <v>7.6609347442681219E-2</v>
      </c>
      <c r="BK101" s="93">
        <f t="shared" si="117"/>
        <v>-4.9382716049382935E-2</v>
      </c>
      <c r="BL101" s="91">
        <v>85</v>
      </c>
      <c r="BM101" s="92">
        <v>85</v>
      </c>
      <c r="BN101" s="93">
        <v>85</v>
      </c>
      <c r="BO101" s="91">
        <v>17190</v>
      </c>
      <c r="BP101" s="92">
        <v>11022</v>
      </c>
      <c r="BQ101" s="93">
        <v>16881</v>
      </c>
      <c r="BR101" s="91">
        <f t="shared" si="91"/>
        <v>34.108405900124403</v>
      </c>
      <c r="BS101" s="92">
        <f t="shared" si="118"/>
        <v>-0.5552357519989215</v>
      </c>
      <c r="BT101" s="93">
        <f t="shared" si="119"/>
        <v>-1.0216058944682302</v>
      </c>
      <c r="BU101" s="91">
        <f t="shared" si="92"/>
        <v>536.61136999068037</v>
      </c>
      <c r="BV101" s="92">
        <f t="shared" si="120"/>
        <v>-15.62959386474131</v>
      </c>
      <c r="BW101" s="93">
        <f t="shared" si="121"/>
        <v>-1.1705605648751316</v>
      </c>
      <c r="BX101" s="151">
        <f t="shared" si="93"/>
        <v>15.732525629077353</v>
      </c>
      <c r="BY101" s="195">
        <f t="shared" si="122"/>
        <v>-0.1988923505333986</v>
      </c>
      <c r="BZ101" s="196">
        <f t="shared" si="123"/>
        <v>0.42419229574401918</v>
      </c>
      <c r="CA101" s="100">
        <f t="shared" si="124"/>
        <v>0.72747252747252744</v>
      </c>
      <c r="CB101" s="101">
        <f t="shared" si="125"/>
        <v>-1.3316095669036909E-2</v>
      </c>
      <c r="CC101" s="192">
        <f t="shared" si="126"/>
        <v>1.1060437774769949E-2</v>
      </c>
      <c r="CD101" s="206"/>
    </row>
    <row r="102" spans="1:82" s="136" customFormat="1" ht="15" customHeight="1" x14ac:dyDescent="0.2">
      <c r="A102" s="137" t="s">
        <v>167</v>
      </c>
      <c r="B102" s="173" t="s">
        <v>216</v>
      </c>
      <c r="C102" s="69">
        <v>191.54400000000001</v>
      </c>
      <c r="D102" s="69">
        <v>149.554</v>
      </c>
      <c r="E102" s="69">
        <v>225.27799999999999</v>
      </c>
      <c r="F102" s="68">
        <v>210.27799999999999</v>
      </c>
      <c r="G102" s="69">
        <v>133.75299999999999</v>
      </c>
      <c r="H102" s="70">
        <v>202.23400000000001</v>
      </c>
      <c r="I102" s="145">
        <f t="shared" si="87"/>
        <v>1.1139472096680083</v>
      </c>
      <c r="J102" s="176">
        <f t="shared" si="94"/>
        <v>0.20303879319077334</v>
      </c>
      <c r="K102" s="146">
        <f t="shared" si="95"/>
        <v>-4.1884583170090917E-3</v>
      </c>
      <c r="L102" s="68">
        <v>139.88</v>
      </c>
      <c r="M102" s="69">
        <v>89.206999999999994</v>
      </c>
      <c r="N102" s="69">
        <v>135.411</v>
      </c>
      <c r="O102" s="74">
        <f t="shared" si="84"/>
        <v>0.66957583789076014</v>
      </c>
      <c r="P102" s="75">
        <f t="shared" si="96"/>
        <v>4.3612172457092591E-3</v>
      </c>
      <c r="Q102" s="76">
        <f t="shared" si="97"/>
        <v>2.6225732910876154E-3</v>
      </c>
      <c r="R102" s="68">
        <v>69.352999999999994</v>
      </c>
      <c r="S102" s="69">
        <v>40.313999999999993</v>
      </c>
      <c r="T102" s="70">
        <v>60.887</v>
      </c>
      <c r="U102" s="77">
        <f t="shared" si="88"/>
        <v>0.30107202547543932</v>
      </c>
      <c r="V102" s="78">
        <f t="shared" si="98"/>
        <v>-2.8743742222560431E-2</v>
      </c>
      <c r="W102" s="79">
        <f t="shared" si="99"/>
        <v>-3.3429812104074363E-4</v>
      </c>
      <c r="X102" s="68">
        <v>1.0429999999999999</v>
      </c>
      <c r="Y102" s="69">
        <v>4.2320000000000002</v>
      </c>
      <c r="Z102" s="70">
        <v>5.9359999999999999</v>
      </c>
      <c r="AA102" s="77">
        <f t="shared" si="89"/>
        <v>2.9352136633800447E-2</v>
      </c>
      <c r="AB102" s="78">
        <f t="shared" si="100"/>
        <v>2.4392036195333276E-2</v>
      </c>
      <c r="AC102" s="79">
        <f t="shared" si="101"/>
        <v>-2.2882751700469516E-3</v>
      </c>
      <c r="AD102" s="68">
        <v>18.309000000000001</v>
      </c>
      <c r="AE102" s="69">
        <v>3.8650000000000002</v>
      </c>
      <c r="AF102" s="69">
        <v>2.3410000000000002</v>
      </c>
      <c r="AG102" s="69">
        <f t="shared" si="102"/>
        <v>-15.968</v>
      </c>
      <c r="AH102" s="70">
        <f t="shared" si="103"/>
        <v>-1.524</v>
      </c>
      <c r="AI102" s="68">
        <v>18.309000000000001</v>
      </c>
      <c r="AJ102" s="69">
        <v>3.8650000000000002</v>
      </c>
      <c r="AK102" s="69">
        <v>0</v>
      </c>
      <c r="AL102" s="69">
        <f>AK102-AI102</f>
        <v>-18.309000000000001</v>
      </c>
      <c r="AM102" s="70">
        <f t="shared" si="105"/>
        <v>-3.8650000000000002</v>
      </c>
      <c r="AN102" s="77">
        <f t="shared" si="85"/>
        <v>1.0391605039107238E-2</v>
      </c>
      <c r="AO102" s="78">
        <f t="shared" si="106"/>
        <v>-8.5194787643513986E-2</v>
      </c>
      <c r="AP102" s="79">
        <f t="shared" si="107"/>
        <v>-1.5451902991436913E-2</v>
      </c>
      <c r="AQ102" s="77">
        <f t="shared" si="86"/>
        <v>0</v>
      </c>
      <c r="AR102" s="78">
        <f t="shared" si="108"/>
        <v>-9.558639268262123E-2</v>
      </c>
      <c r="AS102" s="79">
        <f t="shared" si="109"/>
        <v>-2.5843508030544152E-2</v>
      </c>
      <c r="AT102" s="77">
        <f t="shared" si="90"/>
        <v>0</v>
      </c>
      <c r="AU102" s="78">
        <f t="shared" si="110"/>
        <v>-8.7070449595297666E-2</v>
      </c>
      <c r="AV102" s="79">
        <f t="shared" si="111"/>
        <v>-2.8896548114808643E-2</v>
      </c>
      <c r="AW102" s="68">
        <v>315</v>
      </c>
      <c r="AX102" s="69">
        <v>161</v>
      </c>
      <c r="AY102" s="70">
        <v>326</v>
      </c>
      <c r="AZ102" s="68">
        <v>4</v>
      </c>
      <c r="BA102" s="69">
        <v>4</v>
      </c>
      <c r="BB102" s="70">
        <v>4</v>
      </c>
      <c r="BC102" s="68">
        <v>6</v>
      </c>
      <c r="BD102" s="69">
        <v>7</v>
      </c>
      <c r="BE102" s="70">
        <v>6</v>
      </c>
      <c r="BF102" s="68">
        <f t="shared" si="112"/>
        <v>9.0555555555555554</v>
      </c>
      <c r="BG102" s="69">
        <f t="shared" si="113"/>
        <v>0.30555555555555536</v>
      </c>
      <c r="BH102" s="70">
        <f t="shared" si="114"/>
        <v>2.3472222222222223</v>
      </c>
      <c r="BI102" s="68">
        <f t="shared" si="115"/>
        <v>6.0370370370370372</v>
      </c>
      <c r="BJ102" s="69">
        <f t="shared" si="116"/>
        <v>0.20370370370370416</v>
      </c>
      <c r="BK102" s="70">
        <f t="shared" si="117"/>
        <v>2.2037037037037037</v>
      </c>
      <c r="BL102" s="68">
        <v>30</v>
      </c>
      <c r="BM102" s="69">
        <v>30</v>
      </c>
      <c r="BN102" s="70">
        <v>30</v>
      </c>
      <c r="BO102" s="68">
        <v>2052</v>
      </c>
      <c r="BP102" s="69">
        <v>1047</v>
      </c>
      <c r="BQ102" s="70">
        <v>1977</v>
      </c>
      <c r="BR102" s="68">
        <f t="shared" si="91"/>
        <v>102.29337379868488</v>
      </c>
      <c r="BS102" s="69">
        <f t="shared" si="118"/>
        <v>-0.18128507071082822</v>
      </c>
      <c r="BT102" s="70">
        <f t="shared" si="119"/>
        <v>-25.455432314018083</v>
      </c>
      <c r="BU102" s="68">
        <f t="shared" si="92"/>
        <v>620.34969325153372</v>
      </c>
      <c r="BV102" s="69">
        <f t="shared" si="120"/>
        <v>-47.199513097672593</v>
      </c>
      <c r="BW102" s="70">
        <f t="shared" si="121"/>
        <v>-210.41428190374575</v>
      </c>
      <c r="BX102" s="150">
        <f t="shared" si="93"/>
        <v>6.0644171779141107</v>
      </c>
      <c r="BY102" s="177">
        <f t="shared" si="122"/>
        <v>-0.44986853637160351</v>
      </c>
      <c r="BZ102" s="149">
        <f t="shared" si="123"/>
        <v>-0.43868841214800103</v>
      </c>
      <c r="CA102" s="77">
        <f t="shared" si="124"/>
        <v>0.24139194139194142</v>
      </c>
      <c r="CB102" s="78">
        <f t="shared" si="125"/>
        <v>-9.157509157509125E-3</v>
      </c>
      <c r="CC102" s="112">
        <f t="shared" si="126"/>
        <v>4.8574261833930377E-2</v>
      </c>
      <c r="CD102" s="206"/>
    </row>
    <row r="103" spans="1:82" s="139" customFormat="1" ht="15" customHeight="1" x14ac:dyDescent="0.2">
      <c r="A103" s="138" t="s">
        <v>183</v>
      </c>
      <c r="B103" s="172" t="s">
        <v>217</v>
      </c>
      <c r="C103" s="92">
        <v>877.94500000000005</v>
      </c>
      <c r="D103" s="92">
        <v>332.25299999999999</v>
      </c>
      <c r="E103" s="92">
        <v>524.79899999999998</v>
      </c>
      <c r="F103" s="91">
        <v>700.76</v>
      </c>
      <c r="G103" s="92">
        <v>346.03800000000001</v>
      </c>
      <c r="H103" s="93">
        <v>524.79899999999998</v>
      </c>
      <c r="I103" s="147">
        <f t="shared" si="87"/>
        <v>1</v>
      </c>
      <c r="J103" s="193">
        <f t="shared" si="94"/>
        <v>-0.25284690907015239</v>
      </c>
      <c r="K103" s="194">
        <f t="shared" si="95"/>
        <v>3.9836665337332988E-2</v>
      </c>
      <c r="L103" s="91">
        <v>410.24</v>
      </c>
      <c r="M103" s="92">
        <v>281.21100000000001</v>
      </c>
      <c r="N103" s="92">
        <v>415.76400000000001</v>
      </c>
      <c r="O103" s="97">
        <f t="shared" si="84"/>
        <v>0.79223474130095528</v>
      </c>
      <c r="P103" s="98">
        <f t="shared" si="96"/>
        <v>0.20681319897548012</v>
      </c>
      <c r="Q103" s="99">
        <f t="shared" si="97"/>
        <v>-2.0424562012553604E-2</v>
      </c>
      <c r="R103" s="91">
        <v>290.43299999999999</v>
      </c>
      <c r="S103" s="92">
        <v>64.679999999999993</v>
      </c>
      <c r="T103" s="93">
        <v>108.776</v>
      </c>
      <c r="U103" s="100">
        <f t="shared" si="88"/>
        <v>0.20727173641718066</v>
      </c>
      <c r="V103" s="101">
        <f t="shared" si="98"/>
        <v>-0.20718257033548787</v>
      </c>
      <c r="W103" s="102">
        <f t="shared" si="99"/>
        <v>2.0355848566713408E-2</v>
      </c>
      <c r="X103" s="91">
        <v>8.7999999999999995E-2</v>
      </c>
      <c r="Y103" s="92">
        <v>0.14699999999999999</v>
      </c>
      <c r="Z103" s="93">
        <v>0.25900000000000001</v>
      </c>
      <c r="AA103" s="100">
        <f t="shared" si="89"/>
        <v>4.9352228186410425E-4</v>
      </c>
      <c r="AB103" s="101">
        <f t="shared" si="100"/>
        <v>3.67944337917532E-4</v>
      </c>
      <c r="AC103" s="102">
        <f t="shared" si="101"/>
        <v>6.8713445840315002E-5</v>
      </c>
      <c r="AD103" s="91">
        <v>115.108</v>
      </c>
      <c r="AE103" s="92">
        <v>55.373400000000011</v>
      </c>
      <c r="AF103" s="92">
        <v>55.323</v>
      </c>
      <c r="AG103" s="92">
        <f t="shared" si="102"/>
        <v>-59.785000000000004</v>
      </c>
      <c r="AH103" s="93">
        <f t="shared" si="103"/>
        <v>-5.0400000000010436E-2</v>
      </c>
      <c r="AI103" s="91">
        <v>0</v>
      </c>
      <c r="AJ103" s="92">
        <v>0</v>
      </c>
      <c r="AK103" s="92">
        <v>0</v>
      </c>
      <c r="AL103" s="92">
        <f t="shared" si="104"/>
        <v>0</v>
      </c>
      <c r="AM103" s="93">
        <f t="shared" si="105"/>
        <v>0</v>
      </c>
      <c r="AN103" s="100">
        <f t="shared" si="85"/>
        <v>0.10541750270103412</v>
      </c>
      <c r="AO103" s="101">
        <f t="shared" si="106"/>
        <v>-2.569321607975511E-2</v>
      </c>
      <c r="AP103" s="102">
        <f t="shared" si="107"/>
        <v>-6.1242843480941694E-2</v>
      </c>
      <c r="AQ103" s="100">
        <f t="shared" si="86"/>
        <v>0</v>
      </c>
      <c r="AR103" s="101">
        <f t="shared" si="108"/>
        <v>0</v>
      </c>
      <c r="AS103" s="102">
        <f t="shared" si="109"/>
        <v>0</v>
      </c>
      <c r="AT103" s="100">
        <f t="shared" si="90"/>
        <v>0</v>
      </c>
      <c r="AU103" s="101">
        <f t="shared" si="110"/>
        <v>0</v>
      </c>
      <c r="AV103" s="102">
        <f t="shared" si="111"/>
        <v>0</v>
      </c>
      <c r="AW103" s="91">
        <v>989</v>
      </c>
      <c r="AX103" s="92">
        <v>423</v>
      </c>
      <c r="AY103" s="93">
        <v>728</v>
      </c>
      <c r="AZ103" s="91">
        <v>6</v>
      </c>
      <c r="BA103" s="92">
        <v>4</v>
      </c>
      <c r="BB103" s="93">
        <v>4</v>
      </c>
      <c r="BC103" s="91">
        <v>16</v>
      </c>
      <c r="BD103" s="92">
        <v>17</v>
      </c>
      <c r="BE103" s="93">
        <v>15</v>
      </c>
      <c r="BF103" s="91">
        <f t="shared" si="112"/>
        <v>20.222222222222221</v>
      </c>
      <c r="BG103" s="92">
        <f t="shared" si="113"/>
        <v>1.9074074074074048</v>
      </c>
      <c r="BH103" s="93">
        <f t="shared" si="114"/>
        <v>2.5972222222222214</v>
      </c>
      <c r="BI103" s="91">
        <f t="shared" si="115"/>
        <v>5.3925925925925924</v>
      </c>
      <c r="BJ103" s="92">
        <f t="shared" si="116"/>
        <v>-1.475462962962963</v>
      </c>
      <c r="BK103" s="93">
        <f t="shared" si="117"/>
        <v>1.2455337690631803</v>
      </c>
      <c r="BL103" s="91">
        <v>45</v>
      </c>
      <c r="BM103" s="92">
        <v>45</v>
      </c>
      <c r="BN103" s="93">
        <v>45</v>
      </c>
      <c r="BO103" s="91">
        <v>7041</v>
      </c>
      <c r="BP103" s="92">
        <v>3210</v>
      </c>
      <c r="BQ103" s="93">
        <v>5407</v>
      </c>
      <c r="BR103" s="91">
        <f t="shared" si="91"/>
        <v>97.059182541150363</v>
      </c>
      <c r="BS103" s="92">
        <f t="shared" si="118"/>
        <v>-2.4664530219798735</v>
      </c>
      <c r="BT103" s="93">
        <f t="shared" si="119"/>
        <v>-10.740817458849634</v>
      </c>
      <c r="BU103" s="91">
        <f t="shared" si="92"/>
        <v>720.87774725274721</v>
      </c>
      <c r="BV103" s="92">
        <f t="shared" si="120"/>
        <v>12.32365220724671</v>
      </c>
      <c r="BW103" s="93">
        <f t="shared" si="121"/>
        <v>-97.178990335905269</v>
      </c>
      <c r="BX103" s="151">
        <f t="shared" si="93"/>
        <v>7.427197802197802</v>
      </c>
      <c r="BY103" s="195">
        <f t="shared" si="122"/>
        <v>0.30788536539294853</v>
      </c>
      <c r="BZ103" s="196">
        <f t="shared" si="123"/>
        <v>-0.16145468007170116</v>
      </c>
      <c r="CA103" s="100">
        <f t="shared" si="124"/>
        <v>0.4401302401302401</v>
      </c>
      <c r="CB103" s="101">
        <f t="shared" si="125"/>
        <v>-0.133007733007733</v>
      </c>
      <c r="CC103" s="192">
        <f t="shared" si="126"/>
        <v>4.6023426133923351E-2</v>
      </c>
      <c r="CD103" s="206"/>
    </row>
    <row r="104" spans="1:82" s="139" customFormat="1" ht="16.5" customHeight="1" x14ac:dyDescent="0.2">
      <c r="A104" s="138" t="s">
        <v>95</v>
      </c>
      <c r="B104" s="172" t="s">
        <v>218</v>
      </c>
      <c r="C104" s="92">
        <v>25420.554</v>
      </c>
      <c r="D104" s="92">
        <v>18888.737000000001</v>
      </c>
      <c r="E104" s="92">
        <v>29331.398000000001</v>
      </c>
      <c r="F104" s="91">
        <v>25268.596000000001</v>
      </c>
      <c r="G104" s="92">
        <v>18724.577000000001</v>
      </c>
      <c r="H104" s="93">
        <v>28915.167000000001</v>
      </c>
      <c r="I104" s="147">
        <f t="shared" si="87"/>
        <v>1.0143949021632834</v>
      </c>
      <c r="J104" s="193">
        <f t="shared" si="94"/>
        <v>8.3811924977366115E-3</v>
      </c>
      <c r="K104" s="194">
        <f t="shared" si="95"/>
        <v>5.6278149281485668E-3</v>
      </c>
      <c r="L104" s="91">
        <v>3918.5630000000001</v>
      </c>
      <c r="M104" s="92">
        <v>3202.8739999999998</v>
      </c>
      <c r="N104" s="92">
        <v>4072.404</v>
      </c>
      <c r="O104" s="97">
        <f t="shared" si="84"/>
        <v>0.1408397191688362</v>
      </c>
      <c r="P104" s="98">
        <f t="shared" si="96"/>
        <v>-1.4236684759581508E-2</v>
      </c>
      <c r="Q104" s="99">
        <f t="shared" si="97"/>
        <v>-3.0212155594476181E-2</v>
      </c>
      <c r="R104" s="91">
        <v>4292.7489999999998</v>
      </c>
      <c r="S104" s="92">
        <v>1841.603000000001</v>
      </c>
      <c r="T104" s="93">
        <v>3643.2669999999998</v>
      </c>
      <c r="U104" s="100">
        <f t="shared" si="88"/>
        <v>0.12599847685472471</v>
      </c>
      <c r="V104" s="101">
        <f t="shared" si="98"/>
        <v>-4.3886268621438657E-2</v>
      </c>
      <c r="W104" s="102">
        <f t="shared" si="99"/>
        <v>2.7646295120525799E-2</v>
      </c>
      <c r="X104" s="91">
        <v>17057.284</v>
      </c>
      <c r="Y104" s="92">
        <v>13680.1</v>
      </c>
      <c r="Z104" s="93">
        <v>21199.495999999999</v>
      </c>
      <c r="AA104" s="100">
        <f t="shared" si="89"/>
        <v>0.73316180397643904</v>
      </c>
      <c r="AB104" s="101">
        <f t="shared" si="100"/>
        <v>5.8122953381020137E-2</v>
      </c>
      <c r="AC104" s="102">
        <f t="shared" si="101"/>
        <v>2.5658604739503543E-3</v>
      </c>
      <c r="AD104" s="91">
        <v>5813.07</v>
      </c>
      <c r="AE104" s="92">
        <v>8279.5328600000012</v>
      </c>
      <c r="AF104" s="92">
        <v>14781.999</v>
      </c>
      <c r="AG104" s="92">
        <f t="shared" si="102"/>
        <v>8968.9290000000001</v>
      </c>
      <c r="AH104" s="93">
        <f t="shared" si="103"/>
        <v>6502.4661399999986</v>
      </c>
      <c r="AI104" s="91">
        <v>1000.032</v>
      </c>
      <c r="AJ104" s="92">
        <v>1348.1304399999999</v>
      </c>
      <c r="AK104" s="92">
        <v>1339.636</v>
      </c>
      <c r="AL104" s="92">
        <f t="shared" si="104"/>
        <v>339.60399999999993</v>
      </c>
      <c r="AM104" s="93">
        <f t="shared" si="105"/>
        <v>-8.4944399999999405</v>
      </c>
      <c r="AN104" s="100">
        <f t="shared" si="85"/>
        <v>0.50396503432942408</v>
      </c>
      <c r="AO104" s="101">
        <f t="shared" si="106"/>
        <v>0.27528905818822746</v>
      </c>
      <c r="AP104" s="102">
        <f t="shared" si="107"/>
        <v>6.563329939129664E-2</v>
      </c>
      <c r="AQ104" s="100">
        <f t="shared" si="86"/>
        <v>4.5672422432780052E-2</v>
      </c>
      <c r="AR104" s="101">
        <f t="shared" si="108"/>
        <v>6.3329178728086175E-3</v>
      </c>
      <c r="AS104" s="102">
        <f t="shared" si="109"/>
        <v>-2.5699763012969959E-2</v>
      </c>
      <c r="AT104" s="100">
        <f t="shared" si="90"/>
        <v>4.6329872485260069E-2</v>
      </c>
      <c r="AU104" s="101">
        <f t="shared" si="110"/>
        <v>6.753791566478512E-3</v>
      </c>
      <c r="AV104" s="102">
        <f t="shared" si="111"/>
        <v>-2.5668039136455066E-2</v>
      </c>
      <c r="AW104" s="91">
        <v>9790</v>
      </c>
      <c r="AX104" s="92">
        <v>6680</v>
      </c>
      <c r="AY104" s="93">
        <v>10192</v>
      </c>
      <c r="AZ104" s="91">
        <v>49</v>
      </c>
      <c r="BA104" s="92">
        <v>49.02</v>
      </c>
      <c r="BB104" s="93">
        <v>51.13</v>
      </c>
      <c r="BC104" s="91">
        <v>117</v>
      </c>
      <c r="BD104" s="92">
        <v>118</v>
      </c>
      <c r="BE104" s="93">
        <v>118.64</v>
      </c>
      <c r="BF104" s="91">
        <f t="shared" si="112"/>
        <v>22.148336484342742</v>
      </c>
      <c r="BG104" s="92">
        <f t="shared" si="113"/>
        <v>-5.1210000918025855E-2</v>
      </c>
      <c r="BH104" s="93">
        <f t="shared" si="114"/>
        <v>-0.56348182111080902</v>
      </c>
      <c r="BI104" s="91">
        <f t="shared" si="115"/>
        <v>9.5452161534427216</v>
      </c>
      <c r="BJ104" s="92">
        <f t="shared" si="116"/>
        <v>0.24797018953009164</v>
      </c>
      <c r="BK104" s="93">
        <f t="shared" si="117"/>
        <v>0.11018790485515062</v>
      </c>
      <c r="BL104" s="91">
        <v>181</v>
      </c>
      <c r="BM104" s="92">
        <v>181</v>
      </c>
      <c r="BN104" s="93">
        <v>181</v>
      </c>
      <c r="BO104" s="91">
        <v>43521</v>
      </c>
      <c r="BP104" s="92">
        <v>28153</v>
      </c>
      <c r="BQ104" s="93">
        <v>42311</v>
      </c>
      <c r="BR104" s="91">
        <f t="shared" si="91"/>
        <v>683.39597267849967</v>
      </c>
      <c r="BS104" s="92">
        <f t="shared" si="118"/>
        <v>102.78900133133391</v>
      </c>
      <c r="BT104" s="93">
        <f t="shared" si="119"/>
        <v>18.295379491272683</v>
      </c>
      <c r="BU104" s="91">
        <f t="shared" si="92"/>
        <v>2837.0454277864992</v>
      </c>
      <c r="BV104" s="92">
        <f t="shared" si="120"/>
        <v>255.9835278886444</v>
      </c>
      <c r="BW104" s="93">
        <f t="shared" si="121"/>
        <v>33.965038564942461</v>
      </c>
      <c r="BX104" s="151">
        <f t="shared" si="93"/>
        <v>4.1513932496075352</v>
      </c>
      <c r="BY104" s="195">
        <f t="shared" si="122"/>
        <v>-0.29406129584701013</v>
      </c>
      <c r="BZ104" s="196">
        <f t="shared" si="123"/>
        <v>-6.3127708476296895E-2</v>
      </c>
      <c r="CA104" s="100">
        <f t="shared" si="124"/>
        <v>0.85627264080302756</v>
      </c>
      <c r="CB104" s="101">
        <f t="shared" si="125"/>
        <v>-2.4487483051018888E-2</v>
      </c>
      <c r="CC104" s="192">
        <f t="shared" si="126"/>
        <v>-3.0723120372398993E-3</v>
      </c>
      <c r="CD104" s="206"/>
    </row>
    <row r="105" spans="1:82" s="139" customFormat="1" ht="16.5" customHeight="1" x14ac:dyDescent="0.2">
      <c r="A105" s="138" t="s">
        <v>103</v>
      </c>
      <c r="B105" s="172" t="s">
        <v>219</v>
      </c>
      <c r="C105" s="92">
        <v>9381.1440000000002</v>
      </c>
      <c r="D105" s="92">
        <v>7536.26</v>
      </c>
      <c r="E105" s="92">
        <v>11168.433999999999</v>
      </c>
      <c r="F105" s="91">
        <v>9525.7819999999992</v>
      </c>
      <c r="G105" s="92">
        <v>7910.2610000000004</v>
      </c>
      <c r="H105" s="93">
        <v>11556.799000000001</v>
      </c>
      <c r="I105" s="147">
        <f t="shared" si="87"/>
        <v>0.96639510646503402</v>
      </c>
      <c r="J105" s="193">
        <f t="shared" si="94"/>
        <v>-1.8421048261160755E-2</v>
      </c>
      <c r="K105" s="194">
        <f t="shared" si="95"/>
        <v>1.3675594428705473E-2</v>
      </c>
      <c r="L105" s="91">
        <v>2405.2449999999999</v>
      </c>
      <c r="M105" s="92">
        <v>1745.4590000000001</v>
      </c>
      <c r="N105" s="92">
        <v>2561.9960000000001</v>
      </c>
      <c r="O105" s="97">
        <f t="shared" si="84"/>
        <v>0.221687337471215</v>
      </c>
      <c r="P105" s="98">
        <f t="shared" si="96"/>
        <v>-3.0811092578937327E-2</v>
      </c>
      <c r="Q105" s="99">
        <f t="shared" si="97"/>
        <v>1.0297637198558585E-3</v>
      </c>
      <c r="R105" s="91">
        <v>1284.7729999999999</v>
      </c>
      <c r="S105" s="92">
        <v>921.07200000000103</v>
      </c>
      <c r="T105" s="93">
        <v>1301.1220000000001</v>
      </c>
      <c r="U105" s="100">
        <f t="shared" si="88"/>
        <v>0.11258498136032304</v>
      </c>
      <c r="V105" s="101">
        <f t="shared" si="98"/>
        <v>-2.2288250044720667E-2</v>
      </c>
      <c r="W105" s="102">
        <f t="shared" si="99"/>
        <v>-3.8551714993614872E-3</v>
      </c>
      <c r="X105" s="91">
        <v>5835.7640000000001</v>
      </c>
      <c r="Y105" s="92">
        <v>5243.73</v>
      </c>
      <c r="Z105" s="93">
        <v>7693.6809999999996</v>
      </c>
      <c r="AA105" s="100">
        <f t="shared" si="89"/>
        <v>0.66572768116846193</v>
      </c>
      <c r="AB105" s="101">
        <f t="shared" si="100"/>
        <v>5.3099342623657897E-2</v>
      </c>
      <c r="AC105" s="102">
        <f t="shared" si="101"/>
        <v>2.8254077795055732E-3</v>
      </c>
      <c r="AD105" s="91">
        <v>3700.962</v>
      </c>
      <c r="AE105" s="92">
        <v>4221.0230000000001</v>
      </c>
      <c r="AF105" s="92">
        <v>3984.576</v>
      </c>
      <c r="AG105" s="92">
        <f t="shared" si="102"/>
        <v>283.61400000000003</v>
      </c>
      <c r="AH105" s="93">
        <f t="shared" si="103"/>
        <v>-236.44700000000012</v>
      </c>
      <c r="AI105" s="91">
        <v>1876.086</v>
      </c>
      <c r="AJ105" s="92">
        <v>2371.1320000000001</v>
      </c>
      <c r="AK105" s="92">
        <v>1923.636</v>
      </c>
      <c r="AL105" s="92">
        <f t="shared" si="104"/>
        <v>47.549999999999955</v>
      </c>
      <c r="AM105" s="93">
        <f t="shared" si="105"/>
        <v>-447.49600000000009</v>
      </c>
      <c r="AN105" s="100">
        <f t="shared" si="85"/>
        <v>0.35677123578829406</v>
      </c>
      <c r="AO105" s="101">
        <f t="shared" si="106"/>
        <v>-3.7739497657434951E-2</v>
      </c>
      <c r="AP105" s="102">
        <f t="shared" si="107"/>
        <v>-0.20332395731810093</v>
      </c>
      <c r="AQ105" s="100">
        <f t="shared" si="86"/>
        <v>0.172238650467917</v>
      </c>
      <c r="AR105" s="101">
        <f t="shared" si="108"/>
        <v>-2.7746127507988716E-2</v>
      </c>
      <c r="AS105" s="102">
        <f t="shared" si="109"/>
        <v>-0.14239115264397137</v>
      </c>
      <c r="AT105" s="100">
        <f t="shared" si="90"/>
        <v>0.16645058895633641</v>
      </c>
      <c r="AU105" s="101">
        <f t="shared" si="110"/>
        <v>-3.0497651093666839E-2</v>
      </c>
      <c r="AV105" s="102">
        <f t="shared" si="111"/>
        <v>-0.13330336353650801</v>
      </c>
      <c r="AW105" s="91">
        <v>3992</v>
      </c>
      <c r="AX105" s="92">
        <v>2685</v>
      </c>
      <c r="AY105" s="93">
        <v>4018</v>
      </c>
      <c r="AZ105" s="91">
        <v>30</v>
      </c>
      <c r="BA105" s="92">
        <v>34</v>
      </c>
      <c r="BB105" s="93">
        <v>33</v>
      </c>
      <c r="BC105" s="91">
        <v>88</v>
      </c>
      <c r="BD105" s="92">
        <v>85</v>
      </c>
      <c r="BE105" s="93">
        <v>77</v>
      </c>
      <c r="BF105" s="91">
        <f t="shared" si="112"/>
        <v>13.528619528619528</v>
      </c>
      <c r="BG105" s="92">
        <f t="shared" si="113"/>
        <v>-1.2565656565656571</v>
      </c>
      <c r="BH105" s="93">
        <f t="shared" si="114"/>
        <v>0.3668548227371744</v>
      </c>
      <c r="BI105" s="91">
        <f t="shared" si="115"/>
        <v>5.7979797979797976</v>
      </c>
      <c r="BJ105" s="92">
        <f t="shared" si="116"/>
        <v>0.7575757575757569</v>
      </c>
      <c r="BK105" s="93">
        <f t="shared" si="117"/>
        <v>0.53327391562685644</v>
      </c>
      <c r="BL105" s="91">
        <v>186</v>
      </c>
      <c r="BM105" s="92">
        <v>186</v>
      </c>
      <c r="BN105" s="93">
        <v>186</v>
      </c>
      <c r="BO105" s="91">
        <v>18825</v>
      </c>
      <c r="BP105" s="92">
        <v>12008</v>
      </c>
      <c r="BQ105" s="93">
        <v>18320</v>
      </c>
      <c r="BR105" s="91">
        <f t="shared" si="91"/>
        <v>630.82963973799122</v>
      </c>
      <c r="BS105" s="92">
        <f t="shared" si="118"/>
        <v>124.81200361581324</v>
      </c>
      <c r="BT105" s="93">
        <f t="shared" si="119"/>
        <v>-27.919610761675699</v>
      </c>
      <c r="BU105" s="91">
        <f t="shared" si="92"/>
        <v>2876.2565953210551</v>
      </c>
      <c r="BV105" s="92">
        <f t="shared" si="120"/>
        <v>490.03865944931158</v>
      </c>
      <c r="BW105" s="93">
        <f t="shared" si="121"/>
        <v>-69.836886988069637</v>
      </c>
      <c r="BX105" s="151">
        <f t="shared" si="93"/>
        <v>4.5594823295171727</v>
      </c>
      <c r="BY105" s="195">
        <f t="shared" si="122"/>
        <v>-0.15619903320827788</v>
      </c>
      <c r="BZ105" s="196">
        <f t="shared" si="123"/>
        <v>8.722907067173491E-2</v>
      </c>
      <c r="CA105" s="77">
        <f t="shared" si="124"/>
        <v>0.36078616723778018</v>
      </c>
      <c r="CB105" s="78">
        <f t="shared" si="125"/>
        <v>-9.9452518807356949E-3</v>
      </c>
      <c r="CC105" s="192">
        <f t="shared" si="126"/>
        <v>4.1058369342097945E-3</v>
      </c>
      <c r="CD105" s="206"/>
    </row>
    <row r="106" spans="1:82" s="139" customFormat="1" ht="16.5" customHeight="1" x14ac:dyDescent="0.2">
      <c r="A106" s="138" t="s">
        <v>109</v>
      </c>
      <c r="B106" s="172" t="s">
        <v>220</v>
      </c>
      <c r="C106" s="92">
        <v>12114.316000000001</v>
      </c>
      <c r="D106" s="92">
        <v>8792.3670000000002</v>
      </c>
      <c r="E106" s="92">
        <v>13611.683000000001</v>
      </c>
      <c r="F106" s="91">
        <v>12261.163</v>
      </c>
      <c r="G106" s="92">
        <v>8893.89</v>
      </c>
      <c r="H106" s="93">
        <v>13566.183999999999</v>
      </c>
      <c r="I106" s="147">
        <f t="shared" si="87"/>
        <v>1.0033538539651239</v>
      </c>
      <c r="J106" s="193">
        <f t="shared" si="94"/>
        <v>1.5330450312468713E-2</v>
      </c>
      <c r="K106" s="194">
        <f t="shared" si="95"/>
        <v>1.4768769148468808E-2</v>
      </c>
      <c r="L106" s="91">
        <v>3193.1030000000001</v>
      </c>
      <c r="M106" s="92">
        <v>2378.0830000000001</v>
      </c>
      <c r="N106" s="92">
        <v>3664.8980000000001</v>
      </c>
      <c r="O106" s="97">
        <f t="shared" si="84"/>
        <v>0.27014951293598849</v>
      </c>
      <c r="P106" s="98">
        <f t="shared" si="96"/>
        <v>9.725359044550963E-3</v>
      </c>
      <c r="Q106" s="99">
        <f t="shared" si="97"/>
        <v>2.7656123030820323E-3</v>
      </c>
      <c r="R106" s="91">
        <v>2692.3389999999999</v>
      </c>
      <c r="S106" s="92">
        <v>1631.860999999999</v>
      </c>
      <c r="T106" s="93">
        <v>2406.971</v>
      </c>
      <c r="U106" s="100">
        <f t="shared" si="88"/>
        <v>0.17742432212330306</v>
      </c>
      <c r="V106" s="101">
        <f t="shared" si="98"/>
        <v>-4.2158355311129547E-2</v>
      </c>
      <c r="W106" s="102">
        <f t="shared" si="99"/>
        <v>-6.0568093051269201E-3</v>
      </c>
      <c r="X106" s="91">
        <v>6375.7209999999995</v>
      </c>
      <c r="Y106" s="92">
        <v>4883.9459999999999</v>
      </c>
      <c r="Z106" s="93">
        <v>7494.3149999999996</v>
      </c>
      <c r="AA106" s="100">
        <f t="shared" si="89"/>
        <v>0.55242616494070851</v>
      </c>
      <c r="AB106" s="101">
        <f t="shared" si="100"/>
        <v>3.2432996266578695E-2</v>
      </c>
      <c r="AC106" s="102">
        <f t="shared" si="101"/>
        <v>3.2911970020449433E-3</v>
      </c>
      <c r="AD106" s="91">
        <v>3938.154</v>
      </c>
      <c r="AE106" s="92">
        <v>3923.0509999999999</v>
      </c>
      <c r="AF106" s="92">
        <v>3667.48</v>
      </c>
      <c r="AG106" s="92">
        <f t="shared" si="102"/>
        <v>-270.67399999999998</v>
      </c>
      <c r="AH106" s="93">
        <f t="shared" si="103"/>
        <v>-255.57099999999991</v>
      </c>
      <c r="AI106" s="91">
        <v>1266.347</v>
      </c>
      <c r="AJ106" s="92">
        <v>1046.1479999999999</v>
      </c>
      <c r="AK106" s="92">
        <v>696.47900000000004</v>
      </c>
      <c r="AL106" s="92">
        <f t="shared" si="104"/>
        <v>-569.86799999999994</v>
      </c>
      <c r="AM106" s="93">
        <f t="shared" si="105"/>
        <v>-349.66899999999987</v>
      </c>
      <c r="AN106" s="100">
        <f t="shared" si="85"/>
        <v>0.26943618948516507</v>
      </c>
      <c r="AO106" s="101">
        <f t="shared" si="106"/>
        <v>-5.5646464789331329E-2</v>
      </c>
      <c r="AP106" s="102">
        <f t="shared" si="107"/>
        <v>-0.17675207813378213</v>
      </c>
      <c r="AQ106" s="100">
        <f t="shared" si="86"/>
        <v>5.1167735833989078E-2</v>
      </c>
      <c r="AR106" s="101">
        <f t="shared" si="108"/>
        <v>-5.3365363682318728E-2</v>
      </c>
      <c r="AS106" s="102">
        <f t="shared" si="109"/>
        <v>-6.7815923515080395E-2</v>
      </c>
      <c r="AT106" s="100">
        <f t="shared" si="90"/>
        <v>5.1339344947702321E-2</v>
      </c>
      <c r="AU106" s="101">
        <f t="shared" si="110"/>
        <v>-5.1941803830761836E-2</v>
      </c>
      <c r="AV106" s="102">
        <f t="shared" si="111"/>
        <v>-6.6286126021693509E-2</v>
      </c>
      <c r="AW106" s="91">
        <v>7597</v>
      </c>
      <c r="AX106" s="92">
        <v>5003</v>
      </c>
      <c r="AY106" s="93">
        <v>7620</v>
      </c>
      <c r="AZ106" s="91">
        <v>36</v>
      </c>
      <c r="BA106" s="92">
        <v>42</v>
      </c>
      <c r="BB106" s="93">
        <v>39</v>
      </c>
      <c r="BC106" s="91">
        <v>96</v>
      </c>
      <c r="BD106" s="92">
        <v>84</v>
      </c>
      <c r="BE106" s="93">
        <v>94</v>
      </c>
      <c r="BF106" s="91">
        <f t="shared" si="112"/>
        <v>21.70940170940171</v>
      </c>
      <c r="BG106" s="92">
        <f t="shared" si="113"/>
        <v>-1.7381291547958213</v>
      </c>
      <c r="BH106" s="93">
        <f t="shared" si="114"/>
        <v>1.8562271062271058</v>
      </c>
      <c r="BI106" s="91">
        <f t="shared" si="115"/>
        <v>9.0070921985815602</v>
      </c>
      <c r="BJ106" s="92">
        <f t="shared" si="116"/>
        <v>0.21426812450748578</v>
      </c>
      <c r="BK106" s="93">
        <f t="shared" si="117"/>
        <v>-0.91949510300574211</v>
      </c>
      <c r="BL106" s="91">
        <v>146</v>
      </c>
      <c r="BM106" s="92">
        <v>145</v>
      </c>
      <c r="BN106" s="93">
        <v>145</v>
      </c>
      <c r="BO106" s="91">
        <v>32851</v>
      </c>
      <c r="BP106" s="92">
        <v>20049</v>
      </c>
      <c r="BQ106" s="93">
        <v>30260</v>
      </c>
      <c r="BR106" s="91">
        <f t="shared" si="91"/>
        <v>448.32068737607403</v>
      </c>
      <c r="BS106" s="92">
        <f t="shared" si="118"/>
        <v>75.085078109993844</v>
      </c>
      <c r="BT106" s="93">
        <f t="shared" si="119"/>
        <v>4.7130261460874863</v>
      </c>
      <c r="BU106" s="91">
        <f t="shared" si="92"/>
        <v>1780.3391076115486</v>
      </c>
      <c r="BV106" s="92">
        <f t="shared" si="120"/>
        <v>166.39110181978867</v>
      </c>
      <c r="BW106" s="93">
        <f t="shared" si="121"/>
        <v>2.6277344354541583</v>
      </c>
      <c r="BX106" s="151">
        <f t="shared" si="93"/>
        <v>3.9711286089238844</v>
      </c>
      <c r="BY106" s="195">
        <f t="shared" si="122"/>
        <v>-0.35307831486182062</v>
      </c>
      <c r="BZ106" s="196">
        <f t="shared" si="123"/>
        <v>-3.6266953738518293E-2</v>
      </c>
      <c r="CA106" s="100">
        <f t="shared" si="124"/>
        <v>0.76443097132752302</v>
      </c>
      <c r="CB106" s="101">
        <f t="shared" si="125"/>
        <v>-5.9769941914486147E-2</v>
      </c>
      <c r="CC106" s="192">
        <f t="shared" si="126"/>
        <v>5.1403476817835081E-4</v>
      </c>
      <c r="CD106" s="206"/>
    </row>
    <row r="107" spans="1:82" s="139" customFormat="1" ht="15" customHeight="1" x14ac:dyDescent="0.2">
      <c r="A107" s="138" t="s">
        <v>141</v>
      </c>
      <c r="B107" s="172" t="s">
        <v>221</v>
      </c>
      <c r="C107" s="92">
        <v>42006.716999999997</v>
      </c>
      <c r="D107" s="92">
        <v>33157.035169999996</v>
      </c>
      <c r="E107" s="92">
        <v>51743.322999999997</v>
      </c>
      <c r="F107" s="91">
        <v>40279.815999999999</v>
      </c>
      <c r="G107" s="92">
        <v>32767.485359999999</v>
      </c>
      <c r="H107" s="93">
        <v>50962.635000000002</v>
      </c>
      <c r="I107" s="147">
        <f t="shared" si="87"/>
        <v>1.0153188311397163</v>
      </c>
      <c r="J107" s="193">
        <f t="shared" si="94"/>
        <v>-2.7553782776891467E-2</v>
      </c>
      <c r="K107" s="194">
        <f t="shared" si="95"/>
        <v>3.4305276669228668E-3</v>
      </c>
      <c r="L107" s="91">
        <v>6171.0159999999996</v>
      </c>
      <c r="M107" s="92">
        <v>4534.4934899999998</v>
      </c>
      <c r="N107" s="92">
        <v>6898.5870000000004</v>
      </c>
      <c r="O107" s="97">
        <f t="shared" si="84"/>
        <v>0.13536558696386089</v>
      </c>
      <c r="P107" s="98">
        <f t="shared" si="96"/>
        <v>-1.7838092020174195E-2</v>
      </c>
      <c r="Q107" s="99">
        <f t="shared" si="97"/>
        <v>-3.0183457725631579E-3</v>
      </c>
      <c r="R107" s="91">
        <v>3556.6237700000001</v>
      </c>
      <c r="S107" s="92">
        <v>1938.6853399999964</v>
      </c>
      <c r="T107" s="93">
        <v>3325.8150000000001</v>
      </c>
      <c r="U107" s="100">
        <f t="shared" si="88"/>
        <v>6.5259871276279177E-2</v>
      </c>
      <c r="V107" s="101">
        <f t="shared" si="98"/>
        <v>-2.3038043739022782E-2</v>
      </c>
      <c r="W107" s="102">
        <f t="shared" si="99"/>
        <v>6.0949607346056645E-3</v>
      </c>
      <c r="X107" s="91">
        <v>30552.17612</v>
      </c>
      <c r="Y107" s="92">
        <v>26294.306530000002</v>
      </c>
      <c r="Z107" s="93">
        <v>40738.232000000004</v>
      </c>
      <c r="AA107" s="100">
        <f t="shared" si="89"/>
        <v>0.79937452213764071</v>
      </c>
      <c r="AB107" s="101">
        <f t="shared" si="100"/>
        <v>4.0876118867874012E-2</v>
      </c>
      <c r="AC107" s="102">
        <f t="shared" si="101"/>
        <v>-3.0766345842616616E-3</v>
      </c>
      <c r="AD107" s="91">
        <v>9755.7602900000002</v>
      </c>
      <c r="AE107" s="92">
        <v>10983.01656</v>
      </c>
      <c r="AF107" s="92">
        <v>12877.904</v>
      </c>
      <c r="AG107" s="92">
        <f t="shared" si="102"/>
        <v>3122.1437100000003</v>
      </c>
      <c r="AH107" s="93">
        <f t="shared" si="103"/>
        <v>1894.8874400000004</v>
      </c>
      <c r="AI107" s="91">
        <v>0</v>
      </c>
      <c r="AJ107" s="92">
        <v>0</v>
      </c>
      <c r="AK107" s="92">
        <v>0</v>
      </c>
      <c r="AL107" s="92">
        <f t="shared" si="104"/>
        <v>0</v>
      </c>
      <c r="AM107" s="93">
        <f t="shared" si="105"/>
        <v>0</v>
      </c>
      <c r="AN107" s="100">
        <f t="shared" si="85"/>
        <v>0.24888049806928714</v>
      </c>
      <c r="AO107" s="101">
        <f t="shared" si="106"/>
        <v>1.6637633434090804E-2</v>
      </c>
      <c r="AP107" s="102">
        <f t="shared" si="107"/>
        <v>-8.2361921637082558E-2</v>
      </c>
      <c r="AQ107" s="100">
        <f t="shared" si="86"/>
        <v>0</v>
      </c>
      <c r="AR107" s="101">
        <f t="shared" si="108"/>
        <v>0</v>
      </c>
      <c r="AS107" s="102">
        <f t="shared" si="109"/>
        <v>0</v>
      </c>
      <c r="AT107" s="100">
        <f t="shared" si="90"/>
        <v>0</v>
      </c>
      <c r="AU107" s="101">
        <f t="shared" si="110"/>
        <v>0</v>
      </c>
      <c r="AV107" s="102">
        <f t="shared" si="111"/>
        <v>0</v>
      </c>
      <c r="AW107" s="91">
        <v>13772</v>
      </c>
      <c r="AX107" s="92">
        <v>8992</v>
      </c>
      <c r="AY107" s="93">
        <v>14017</v>
      </c>
      <c r="AZ107" s="91">
        <v>58.86</v>
      </c>
      <c r="BA107" s="92">
        <v>63.24</v>
      </c>
      <c r="BB107" s="93">
        <v>63</v>
      </c>
      <c r="BC107" s="91">
        <v>148.37</v>
      </c>
      <c r="BD107" s="92">
        <v>147.01</v>
      </c>
      <c r="BE107" s="93">
        <v>147.81</v>
      </c>
      <c r="BF107" s="91">
        <f t="shared" si="112"/>
        <v>24.721340388007054</v>
      </c>
      <c r="BG107" s="92">
        <f t="shared" si="113"/>
        <v>-1.2763188410487096</v>
      </c>
      <c r="BH107" s="93">
        <f t="shared" si="114"/>
        <v>1.0232590049161843</v>
      </c>
      <c r="BI107" s="91">
        <f t="shared" si="115"/>
        <v>10.53680024656278</v>
      </c>
      <c r="BJ107" s="92">
        <f t="shared" si="116"/>
        <v>0.22324479585022239</v>
      </c>
      <c r="BK107" s="93">
        <f t="shared" si="117"/>
        <v>0.34248239970428962</v>
      </c>
      <c r="BL107" s="91">
        <v>211</v>
      </c>
      <c r="BM107" s="92">
        <v>215</v>
      </c>
      <c r="BN107" s="93">
        <v>215</v>
      </c>
      <c r="BO107" s="91">
        <v>37939</v>
      </c>
      <c r="BP107" s="92">
        <v>24113</v>
      </c>
      <c r="BQ107" s="93">
        <v>37468</v>
      </c>
      <c r="BR107" s="91">
        <f t="shared" si="91"/>
        <v>1360.164273513398</v>
      </c>
      <c r="BS107" s="92">
        <f t="shared" si="118"/>
        <v>298.46480858285167</v>
      </c>
      <c r="BT107" s="93">
        <f t="shared" si="119"/>
        <v>1.2506020498722137</v>
      </c>
      <c r="BU107" s="91">
        <f t="shared" si="92"/>
        <v>3635.773346650496</v>
      </c>
      <c r="BV107" s="92">
        <f t="shared" si="120"/>
        <v>711.01180148639514</v>
      </c>
      <c r="BW107" s="93">
        <f t="shared" si="121"/>
        <v>-8.2975341324222427</v>
      </c>
      <c r="BX107" s="151">
        <f t="shared" si="93"/>
        <v>2.6730398801455375</v>
      </c>
      <c r="BY107" s="195">
        <f t="shared" si="122"/>
        <v>-8.1752452122833219E-2</v>
      </c>
      <c r="BZ107" s="196">
        <f t="shared" si="123"/>
        <v>-8.5659917405833674E-3</v>
      </c>
      <c r="CA107" s="100">
        <f t="shared" si="124"/>
        <v>0.63835079649033133</v>
      </c>
      <c r="CB107" s="101">
        <f t="shared" si="125"/>
        <v>-2.0278094366047661E-2</v>
      </c>
      <c r="CC107" s="192">
        <f t="shared" si="126"/>
        <v>1.8718264047828392E-2</v>
      </c>
      <c r="CD107" s="206"/>
    </row>
    <row r="108" spans="1:82" s="139" customFormat="1" ht="15" customHeight="1" x14ac:dyDescent="0.2">
      <c r="A108" s="138" t="s">
        <v>151</v>
      </c>
      <c r="B108" s="172" t="s">
        <v>222</v>
      </c>
      <c r="C108" s="92">
        <v>19358.524000000001</v>
      </c>
      <c r="D108" s="92">
        <v>14753.026</v>
      </c>
      <c r="E108" s="92">
        <v>22487.065999999999</v>
      </c>
      <c r="F108" s="91">
        <v>19326.59</v>
      </c>
      <c r="G108" s="92">
        <v>14663.764999999999</v>
      </c>
      <c r="H108" s="93">
        <v>22368.177</v>
      </c>
      <c r="I108" s="147">
        <f t="shared" si="87"/>
        <v>1.0053150956378787</v>
      </c>
      <c r="J108" s="193">
        <f t="shared" si="94"/>
        <v>3.6627606941559421E-3</v>
      </c>
      <c r="K108" s="194">
        <f t="shared" si="95"/>
        <v>-7.7208592838351464E-4</v>
      </c>
      <c r="L108" s="91">
        <v>4258.6030000000001</v>
      </c>
      <c r="M108" s="92">
        <v>2543.2559999999999</v>
      </c>
      <c r="N108" s="92">
        <v>3687.3780000000002</v>
      </c>
      <c r="O108" s="97">
        <f t="shared" si="84"/>
        <v>0.16484928566150028</v>
      </c>
      <c r="P108" s="98">
        <f t="shared" si="96"/>
        <v>-5.5500139663919257E-2</v>
      </c>
      <c r="Q108" s="99">
        <f t="shared" si="97"/>
        <v>-8.5888456778931144E-3</v>
      </c>
      <c r="R108" s="91">
        <v>2137.3249999999998</v>
      </c>
      <c r="S108" s="92">
        <v>1391.6579999999994</v>
      </c>
      <c r="T108" s="93">
        <v>2231.9810000000002</v>
      </c>
      <c r="U108" s="100">
        <f t="shared" si="88"/>
        <v>9.9783768699612863E-2</v>
      </c>
      <c r="V108" s="101">
        <f t="shared" si="98"/>
        <v>-1.080609738643748E-2</v>
      </c>
      <c r="W108" s="102">
        <f t="shared" si="99"/>
        <v>4.8792199701426647E-3</v>
      </c>
      <c r="X108" s="91">
        <v>12930.662</v>
      </c>
      <c r="Y108" s="92">
        <v>10728.851000000001</v>
      </c>
      <c r="Z108" s="93">
        <v>16448.817999999999</v>
      </c>
      <c r="AA108" s="100">
        <f t="shared" si="89"/>
        <v>0.73536694563888683</v>
      </c>
      <c r="AB108" s="101">
        <f t="shared" si="100"/>
        <v>6.6306237050356764E-2</v>
      </c>
      <c r="AC108" s="102">
        <f t="shared" si="101"/>
        <v>3.7096257077503525E-3</v>
      </c>
      <c r="AD108" s="91">
        <v>4189.6180000000004</v>
      </c>
      <c r="AE108" s="92">
        <v>4723.8469999999998</v>
      </c>
      <c r="AF108" s="92">
        <v>4401.3159999999998</v>
      </c>
      <c r="AG108" s="92">
        <f t="shared" si="102"/>
        <v>211.69799999999941</v>
      </c>
      <c r="AH108" s="93">
        <f t="shared" si="103"/>
        <v>-322.53099999999995</v>
      </c>
      <c r="AI108" s="91">
        <v>0</v>
      </c>
      <c r="AJ108" s="92">
        <v>0</v>
      </c>
      <c r="AK108" s="92">
        <v>0</v>
      </c>
      <c r="AL108" s="92">
        <f t="shared" si="104"/>
        <v>0</v>
      </c>
      <c r="AM108" s="93">
        <f t="shared" si="105"/>
        <v>0</v>
      </c>
      <c r="AN108" s="100">
        <f t="shared" si="85"/>
        <v>0.19572655676823292</v>
      </c>
      <c r="AO108" s="101">
        <f t="shared" si="106"/>
        <v>-2.0695831632866257E-2</v>
      </c>
      <c r="AP108" s="102">
        <f t="shared" si="107"/>
        <v>-0.12446856794719835</v>
      </c>
      <c r="AQ108" s="100">
        <f t="shared" si="86"/>
        <v>0</v>
      </c>
      <c r="AR108" s="101">
        <f t="shared" si="108"/>
        <v>0</v>
      </c>
      <c r="AS108" s="102">
        <f t="shared" si="109"/>
        <v>0</v>
      </c>
      <c r="AT108" s="100">
        <f t="shared" si="90"/>
        <v>0</v>
      </c>
      <c r="AU108" s="101">
        <f t="shared" si="110"/>
        <v>0</v>
      </c>
      <c r="AV108" s="102">
        <f t="shared" si="111"/>
        <v>0</v>
      </c>
      <c r="AW108" s="91">
        <v>10424</v>
      </c>
      <c r="AX108" s="92">
        <v>6808</v>
      </c>
      <c r="AY108" s="93">
        <v>10272</v>
      </c>
      <c r="AZ108" s="91">
        <v>40</v>
      </c>
      <c r="BA108" s="92">
        <v>38</v>
      </c>
      <c r="BB108" s="93">
        <v>38</v>
      </c>
      <c r="BC108" s="91">
        <v>107</v>
      </c>
      <c r="BD108" s="92">
        <v>111</v>
      </c>
      <c r="BE108" s="93">
        <v>110</v>
      </c>
      <c r="BF108" s="91">
        <f t="shared" si="112"/>
        <v>30.035087719298247</v>
      </c>
      <c r="BG108" s="92">
        <f t="shared" si="113"/>
        <v>1.0795321637426873</v>
      </c>
      <c r="BH108" s="93">
        <f t="shared" si="114"/>
        <v>0.1754385964912295</v>
      </c>
      <c r="BI108" s="91">
        <f t="shared" si="115"/>
        <v>10.375757575757575</v>
      </c>
      <c r="BJ108" s="92">
        <f t="shared" si="116"/>
        <v>-0.44874917398282044</v>
      </c>
      <c r="BK108" s="93">
        <f t="shared" si="117"/>
        <v>0.15353535353535186</v>
      </c>
      <c r="BL108" s="91">
        <v>132</v>
      </c>
      <c r="BM108" s="92">
        <v>167</v>
      </c>
      <c r="BN108" s="93">
        <v>167</v>
      </c>
      <c r="BO108" s="91">
        <v>33680</v>
      </c>
      <c r="BP108" s="92">
        <v>17919</v>
      </c>
      <c r="BQ108" s="93">
        <v>26988</v>
      </c>
      <c r="BR108" s="91">
        <f>H108*1000/BQ108</f>
        <v>828.81936416184976</v>
      </c>
      <c r="BS108" s="92">
        <f t="shared" si="118"/>
        <v>254.98949480317992</v>
      </c>
      <c r="BT108" s="93">
        <f t="shared" si="119"/>
        <v>10.483240494234337</v>
      </c>
      <c r="BU108" s="91">
        <f t="shared" si="92"/>
        <v>2177.5873247663553</v>
      </c>
      <c r="BV108" s="92">
        <f t="shared" si="120"/>
        <v>323.5399341293637</v>
      </c>
      <c r="BW108" s="93">
        <f t="shared" si="121"/>
        <v>23.685297739328234</v>
      </c>
      <c r="BX108" s="151">
        <f t="shared" si="93"/>
        <v>2.6273364485981308</v>
      </c>
      <c r="BY108" s="195">
        <f t="shared" si="122"/>
        <v>-0.6036689236198276</v>
      </c>
      <c r="BZ108" s="196">
        <f t="shared" si="123"/>
        <v>-4.7140801915284136E-3</v>
      </c>
      <c r="CA108" s="100">
        <f t="shared" si="124"/>
        <v>0.59195893926432852</v>
      </c>
      <c r="CB108" s="101">
        <f t="shared" si="125"/>
        <v>-0.34266199535660613</v>
      </c>
      <c r="CC108" s="192">
        <f t="shared" si="126"/>
        <v>-8.5543199315651908E-4</v>
      </c>
      <c r="CD108" s="206"/>
    </row>
    <row r="109" spans="1:82" s="139" customFormat="1" ht="15" customHeight="1" x14ac:dyDescent="0.2">
      <c r="A109" s="138" t="s">
        <v>175</v>
      </c>
      <c r="B109" s="172" t="s">
        <v>223</v>
      </c>
      <c r="C109" s="92">
        <v>18793.652999999998</v>
      </c>
      <c r="D109" s="92">
        <v>14408.319</v>
      </c>
      <c r="E109" s="92">
        <v>21834.120999999999</v>
      </c>
      <c r="F109" s="91">
        <v>18775.967000000001</v>
      </c>
      <c r="G109" s="92">
        <v>14484.455</v>
      </c>
      <c r="H109" s="93">
        <v>21826.780999999999</v>
      </c>
      <c r="I109" s="147">
        <f t="shared" si="87"/>
        <v>1.0003362841272838</v>
      </c>
      <c r="J109" s="193">
        <f t="shared" si="94"/>
        <v>-6.0566469484601981E-4</v>
      </c>
      <c r="K109" s="194">
        <f t="shared" si="95"/>
        <v>5.5926779646771063E-3</v>
      </c>
      <c r="L109" s="91">
        <v>3817.9070000000002</v>
      </c>
      <c r="M109" s="92">
        <v>2627.538</v>
      </c>
      <c r="N109" s="92">
        <v>3943.105</v>
      </c>
      <c r="O109" s="97">
        <f t="shared" si="84"/>
        <v>0.18065444464760974</v>
      </c>
      <c r="P109" s="98">
        <f t="shared" si="96"/>
        <v>-2.268565495951036E-2</v>
      </c>
      <c r="Q109" s="99">
        <f t="shared" si="97"/>
        <v>-7.4955018685243791E-4</v>
      </c>
      <c r="R109" s="91">
        <v>1869.8420000000001</v>
      </c>
      <c r="S109" s="92">
        <v>1082.6549999999988</v>
      </c>
      <c r="T109" s="93">
        <v>1595.3620000000001</v>
      </c>
      <c r="U109" s="100">
        <f t="shared" si="88"/>
        <v>7.30919506637282E-2</v>
      </c>
      <c r="V109" s="101">
        <f t="shared" si="98"/>
        <v>-2.649503731936742E-2</v>
      </c>
      <c r="W109" s="102">
        <f t="shared" si="99"/>
        <v>-1.6540442666988509E-3</v>
      </c>
      <c r="X109" s="91">
        <v>13088.218000000001</v>
      </c>
      <c r="Y109" s="92">
        <v>10774.262000000001</v>
      </c>
      <c r="Z109" s="93">
        <v>16288.314</v>
      </c>
      <c r="AA109" s="100">
        <f t="shared" si="89"/>
        <v>0.74625360468866209</v>
      </c>
      <c r="AB109" s="101">
        <f t="shared" si="100"/>
        <v>4.918069227887778E-2</v>
      </c>
      <c r="AC109" s="102">
        <f t="shared" si="101"/>
        <v>2.4035944535513165E-3</v>
      </c>
      <c r="AD109" s="91">
        <v>4191.3230000000003</v>
      </c>
      <c r="AE109" s="92">
        <v>5218.7079999999996</v>
      </c>
      <c r="AF109" s="92">
        <v>3604.6410000000001</v>
      </c>
      <c r="AG109" s="92">
        <f t="shared" si="102"/>
        <v>-586.68200000000024</v>
      </c>
      <c r="AH109" s="93">
        <f t="shared" si="103"/>
        <v>-1614.0669999999996</v>
      </c>
      <c r="AI109" s="91">
        <v>0</v>
      </c>
      <c r="AJ109" s="92">
        <v>0</v>
      </c>
      <c r="AK109" s="92">
        <v>0</v>
      </c>
      <c r="AL109" s="92">
        <f t="shared" si="104"/>
        <v>0</v>
      </c>
      <c r="AM109" s="93">
        <f t="shared" si="105"/>
        <v>0</v>
      </c>
      <c r="AN109" s="100">
        <f t="shared" si="85"/>
        <v>0.1650921051504661</v>
      </c>
      <c r="AO109" s="101">
        <f t="shared" si="106"/>
        <v>-5.7925899917521506E-2</v>
      </c>
      <c r="AP109" s="102">
        <f t="shared" si="107"/>
        <v>-0.1971089260732318</v>
      </c>
      <c r="AQ109" s="100">
        <f t="shared" si="86"/>
        <v>0</v>
      </c>
      <c r="AR109" s="101">
        <f t="shared" si="108"/>
        <v>0</v>
      </c>
      <c r="AS109" s="102">
        <f t="shared" si="109"/>
        <v>0</v>
      </c>
      <c r="AT109" s="100">
        <f t="shared" si="90"/>
        <v>0</v>
      </c>
      <c r="AU109" s="101">
        <f t="shared" si="110"/>
        <v>0</v>
      </c>
      <c r="AV109" s="102">
        <f t="shared" si="111"/>
        <v>0</v>
      </c>
      <c r="AW109" s="91">
        <v>8055</v>
      </c>
      <c r="AX109" s="92">
        <v>5078</v>
      </c>
      <c r="AY109" s="93">
        <v>7540</v>
      </c>
      <c r="AZ109" s="91">
        <v>44</v>
      </c>
      <c r="BA109" s="92">
        <v>40</v>
      </c>
      <c r="BB109" s="93">
        <v>40</v>
      </c>
      <c r="BC109" s="91">
        <v>117</v>
      </c>
      <c r="BD109" s="92">
        <v>114</v>
      </c>
      <c r="BE109" s="93">
        <v>114</v>
      </c>
      <c r="BF109" s="91">
        <f t="shared" si="112"/>
        <v>20.944444444444443</v>
      </c>
      <c r="BG109" s="92">
        <f t="shared" si="113"/>
        <v>0.60353535353535293</v>
      </c>
      <c r="BH109" s="93">
        <f t="shared" si="114"/>
        <v>-0.21388888888889213</v>
      </c>
      <c r="BI109" s="91">
        <f t="shared" si="115"/>
        <v>7.3489278752436649</v>
      </c>
      <c r="BJ109" s="92">
        <f t="shared" si="116"/>
        <v>-0.30064477432898418</v>
      </c>
      <c r="BK109" s="93">
        <f t="shared" si="117"/>
        <v>-7.5048732943470142E-2</v>
      </c>
      <c r="BL109" s="91">
        <v>148</v>
      </c>
      <c r="BM109" s="92">
        <v>143</v>
      </c>
      <c r="BN109" s="93">
        <v>146</v>
      </c>
      <c r="BO109" s="91">
        <v>33744</v>
      </c>
      <c r="BP109" s="92">
        <v>20706</v>
      </c>
      <c r="BQ109" s="93">
        <v>31213</v>
      </c>
      <c r="BR109" s="91">
        <f t="shared" si="91"/>
        <v>699.28494537532436</v>
      </c>
      <c r="BS109" s="92">
        <f t="shared" si="118"/>
        <v>142.86107742843012</v>
      </c>
      <c r="BT109" s="93">
        <f t="shared" si="119"/>
        <v>-0.24441809420136451</v>
      </c>
      <c r="BU109" s="91">
        <f t="shared" si="92"/>
        <v>2894.7985411140585</v>
      </c>
      <c r="BV109" s="92">
        <f t="shared" si="120"/>
        <v>563.82808797935968</v>
      </c>
      <c r="BW109" s="93">
        <f t="shared" si="121"/>
        <v>42.40488219322333</v>
      </c>
      <c r="BX109" s="151">
        <f t="shared" si="93"/>
        <v>4.1396551724137929</v>
      </c>
      <c r="BY109" s="195">
        <f t="shared" si="122"/>
        <v>-4.954408270724997E-2</v>
      </c>
      <c r="BZ109" s="196">
        <f t="shared" si="123"/>
        <v>6.2065570208200249E-2</v>
      </c>
      <c r="CA109" s="100">
        <f t="shared" si="124"/>
        <v>0.78310502283105021</v>
      </c>
      <c r="CB109" s="101">
        <f t="shared" si="125"/>
        <v>-5.2059812333784983E-2</v>
      </c>
      <c r="CC109" s="192">
        <f t="shared" si="126"/>
        <v>-1.6879523009849184E-2</v>
      </c>
      <c r="CD109" s="206"/>
    </row>
    <row r="110" spans="1:82" s="139" customFormat="1" ht="15" customHeight="1" x14ac:dyDescent="0.2">
      <c r="A110" s="138" t="s">
        <v>187</v>
      </c>
      <c r="B110" s="172" t="s">
        <v>224</v>
      </c>
      <c r="C110" s="92">
        <v>15685.675999999999</v>
      </c>
      <c r="D110" s="92">
        <v>9834.3670000000002</v>
      </c>
      <c r="E110" s="92">
        <v>16693.343000000001</v>
      </c>
      <c r="F110" s="91">
        <v>15741.963</v>
      </c>
      <c r="G110" s="92">
        <v>11215.715699999999</v>
      </c>
      <c r="H110" s="93">
        <v>17184.162</v>
      </c>
      <c r="I110" s="147">
        <f t="shared" si="87"/>
        <v>0.97143771107372012</v>
      </c>
      <c r="J110" s="193">
        <f t="shared" si="94"/>
        <v>-2.4986686569699601E-2</v>
      </c>
      <c r="K110" s="194">
        <f t="shared" si="95"/>
        <v>9.4599597211757591E-2</v>
      </c>
      <c r="L110" s="91">
        <v>5092.7690000000002</v>
      </c>
      <c r="M110" s="92">
        <v>3787.6154999999999</v>
      </c>
      <c r="N110" s="92">
        <v>5635.1319999999996</v>
      </c>
      <c r="O110" s="97">
        <f t="shared" si="84"/>
        <v>0.3279259122440768</v>
      </c>
      <c r="P110" s="98">
        <f t="shared" si="96"/>
        <v>4.4104142086665576E-3</v>
      </c>
      <c r="Q110" s="99">
        <f t="shared" si="97"/>
        <v>-9.7801781483535799E-3</v>
      </c>
      <c r="R110" s="91">
        <v>2805.3923599999998</v>
      </c>
      <c r="S110" s="92">
        <v>1780.4734099999987</v>
      </c>
      <c r="T110" s="93">
        <v>2828.9679999999998</v>
      </c>
      <c r="U110" s="100">
        <f t="shared" si="88"/>
        <v>0.16462647407537243</v>
      </c>
      <c r="V110" s="101">
        <f t="shared" si="98"/>
        <v>-1.3584614338442297E-2</v>
      </c>
      <c r="W110" s="102">
        <f t="shared" si="99"/>
        <v>5.8783872279143667E-3</v>
      </c>
      <c r="X110" s="91">
        <v>7843.8020199999992</v>
      </c>
      <c r="Y110" s="92">
        <v>5647.6267900000003</v>
      </c>
      <c r="Z110" s="93">
        <v>8720.0630000000001</v>
      </c>
      <c r="AA110" s="100">
        <f t="shared" si="89"/>
        <v>0.50744767187367068</v>
      </c>
      <c r="AB110" s="101">
        <f t="shared" si="100"/>
        <v>9.1742341835935881E-3</v>
      </c>
      <c r="AC110" s="102">
        <f t="shared" si="101"/>
        <v>3.9018491135590638E-3</v>
      </c>
      <c r="AD110" s="91">
        <v>6107.8919999999998</v>
      </c>
      <c r="AE110" s="92">
        <v>6964.0410000000002</v>
      </c>
      <c r="AF110" s="92">
        <v>6792.0309999999999</v>
      </c>
      <c r="AG110" s="92">
        <f t="shared" si="102"/>
        <v>684.13900000000012</v>
      </c>
      <c r="AH110" s="93">
        <f t="shared" si="103"/>
        <v>-172.01000000000022</v>
      </c>
      <c r="AI110" s="91">
        <v>0</v>
      </c>
      <c r="AJ110" s="92">
        <v>0</v>
      </c>
      <c r="AK110" s="92">
        <v>0</v>
      </c>
      <c r="AL110" s="92">
        <f t="shared" si="104"/>
        <v>0</v>
      </c>
      <c r="AM110" s="93">
        <f t="shared" si="105"/>
        <v>0</v>
      </c>
      <c r="AN110" s="100">
        <f t="shared" si="85"/>
        <v>0.40687063100542531</v>
      </c>
      <c r="AO110" s="101">
        <f t="shared" si="106"/>
        <v>1.7477658716567646E-2</v>
      </c>
      <c r="AP110" s="102">
        <f t="shared" si="107"/>
        <v>-0.30126249032307506</v>
      </c>
      <c r="AQ110" s="100">
        <f t="shared" si="86"/>
        <v>0</v>
      </c>
      <c r="AR110" s="101">
        <f t="shared" si="108"/>
        <v>0</v>
      </c>
      <c r="AS110" s="102">
        <f t="shared" si="109"/>
        <v>0</v>
      </c>
      <c r="AT110" s="100">
        <f t="shared" si="90"/>
        <v>0</v>
      </c>
      <c r="AU110" s="101">
        <f t="shared" si="110"/>
        <v>0</v>
      </c>
      <c r="AV110" s="102">
        <f t="shared" si="111"/>
        <v>0</v>
      </c>
      <c r="AW110" s="91">
        <v>4970</v>
      </c>
      <c r="AX110" s="92">
        <v>3123</v>
      </c>
      <c r="AY110" s="93">
        <v>4735</v>
      </c>
      <c r="AZ110" s="91">
        <v>44</v>
      </c>
      <c r="BA110" s="92">
        <v>43</v>
      </c>
      <c r="BB110" s="93">
        <v>23</v>
      </c>
      <c r="BC110" s="91">
        <v>114.5</v>
      </c>
      <c r="BD110" s="92">
        <v>119</v>
      </c>
      <c r="BE110" s="93">
        <v>119</v>
      </c>
      <c r="BF110" s="91">
        <f t="shared" si="112"/>
        <v>22.874396135265702</v>
      </c>
      <c r="BG110" s="92">
        <f t="shared" si="113"/>
        <v>10.323891084760652</v>
      </c>
      <c r="BH110" s="93">
        <f t="shared" si="114"/>
        <v>10.769744972475005</v>
      </c>
      <c r="BI110" s="91">
        <f t="shared" si="115"/>
        <v>4.4211017740429499</v>
      </c>
      <c r="BJ110" s="92">
        <f t="shared" si="116"/>
        <v>-0.40179973008126169</v>
      </c>
      <c r="BK110" s="93">
        <f t="shared" si="117"/>
        <v>4.7152194211017573E-2</v>
      </c>
      <c r="BL110" s="91">
        <v>196</v>
      </c>
      <c r="BM110" s="92">
        <v>195</v>
      </c>
      <c r="BN110" s="93">
        <v>195</v>
      </c>
      <c r="BO110" s="91">
        <v>41872</v>
      </c>
      <c r="BP110" s="92">
        <v>26953</v>
      </c>
      <c r="BQ110" s="93">
        <v>41351</v>
      </c>
      <c r="BR110" s="91">
        <f t="shared" si="91"/>
        <v>415.56823293269809</v>
      </c>
      <c r="BS110" s="92">
        <f t="shared" si="118"/>
        <v>39.613824258643831</v>
      </c>
      <c r="BT110" s="93">
        <f t="shared" si="119"/>
        <v>-0.55300403535738951</v>
      </c>
      <c r="BU110" s="91">
        <f t="shared" si="92"/>
        <v>3629.1788806758182</v>
      </c>
      <c r="BV110" s="92">
        <f t="shared" si="120"/>
        <v>461.78189878447029</v>
      </c>
      <c r="BW110" s="93">
        <f t="shared" si="121"/>
        <v>37.851407092725367</v>
      </c>
      <c r="BX110" s="151">
        <f t="shared" si="93"/>
        <v>8.7330517423442444</v>
      </c>
      <c r="BY110" s="195">
        <f t="shared" si="122"/>
        <v>0.30810204415510967</v>
      </c>
      <c r="BZ110" s="196">
        <f t="shared" si="123"/>
        <v>0.10256823289819827</v>
      </c>
      <c r="CA110" s="100">
        <f t="shared" si="124"/>
        <v>0.77676340753263828</v>
      </c>
      <c r="CB110" s="101">
        <f t="shared" si="125"/>
        <v>-5.7737831678177365E-3</v>
      </c>
      <c r="CC110" s="192">
        <f t="shared" si="126"/>
        <v>1.3114165430357483E-2</v>
      </c>
      <c r="CD110" s="206"/>
    </row>
    <row r="111" spans="1:82" s="139" customFormat="1" ht="15" customHeight="1" x14ac:dyDescent="0.2">
      <c r="A111" s="138" t="s">
        <v>103</v>
      </c>
      <c r="B111" s="172" t="s">
        <v>225</v>
      </c>
      <c r="C111" s="92">
        <v>292.69099999999997</v>
      </c>
      <c r="D111" s="92">
        <v>194.32124999999999</v>
      </c>
      <c r="E111" s="92">
        <v>293.55700000000002</v>
      </c>
      <c r="F111" s="91">
        <v>288.99</v>
      </c>
      <c r="G111" s="92">
        <v>193.70439000000002</v>
      </c>
      <c r="H111" s="93">
        <v>291.95600000000002</v>
      </c>
      <c r="I111" s="147">
        <f t="shared" si="87"/>
        <v>1.0054837030237433</v>
      </c>
      <c r="J111" s="193">
        <f t="shared" si="94"/>
        <v>-7.3229684873814538E-3</v>
      </c>
      <c r="K111" s="194">
        <f t="shared" si="95"/>
        <v>2.2991598133392799E-3</v>
      </c>
      <c r="L111" s="91">
        <v>201.46</v>
      </c>
      <c r="M111" s="92">
        <v>138.91948000000002</v>
      </c>
      <c r="N111" s="92">
        <v>212.465</v>
      </c>
      <c r="O111" s="97">
        <f t="shared" si="84"/>
        <v>0.72772952088670895</v>
      </c>
      <c r="P111" s="98">
        <f t="shared" si="96"/>
        <v>3.0611973566732509E-2</v>
      </c>
      <c r="Q111" s="99">
        <f t="shared" si="97"/>
        <v>1.0556926089038132E-2</v>
      </c>
      <c r="R111" s="91">
        <v>56.897330000000004</v>
      </c>
      <c r="S111" s="92">
        <v>36.553599999999996</v>
      </c>
      <c r="T111" s="93">
        <v>51.75</v>
      </c>
      <c r="U111" s="100">
        <f t="shared" si="88"/>
        <v>0.17725273671375139</v>
      </c>
      <c r="V111" s="101">
        <f t="shared" si="98"/>
        <v>-1.9630650254655824E-2</v>
      </c>
      <c r="W111" s="102">
        <f t="shared" si="99"/>
        <v>-1.1455428341258428E-2</v>
      </c>
      <c r="X111" s="91">
        <v>30.631919999999997</v>
      </c>
      <c r="Y111" s="92">
        <v>18.231310000000001</v>
      </c>
      <c r="Z111" s="93">
        <v>27.745999999999999</v>
      </c>
      <c r="AA111" s="100">
        <f t="shared" si="89"/>
        <v>9.5034868267821163E-2</v>
      </c>
      <c r="AB111" s="101">
        <f t="shared" si="100"/>
        <v>-1.0961602198284917E-2</v>
      </c>
      <c r="AC111" s="102">
        <f t="shared" si="101"/>
        <v>9.1562812050184628E-4</v>
      </c>
      <c r="AD111" s="91">
        <v>48.398199999999996</v>
      </c>
      <c r="AE111" s="92">
        <v>42.247459999999997</v>
      </c>
      <c r="AF111" s="92">
        <v>44.094999999999999</v>
      </c>
      <c r="AG111" s="92">
        <f t="shared" si="102"/>
        <v>-4.3031999999999968</v>
      </c>
      <c r="AH111" s="93">
        <f t="shared" si="103"/>
        <v>1.8475400000000022</v>
      </c>
      <c r="AI111" s="91">
        <v>5.2880500000000001</v>
      </c>
      <c r="AJ111" s="92">
        <v>6.6190299999999995</v>
      </c>
      <c r="AK111" s="92">
        <v>6.72</v>
      </c>
      <c r="AL111" s="92">
        <f t="shared" si="104"/>
        <v>1.4319499999999996</v>
      </c>
      <c r="AM111" s="93">
        <f t="shared" si="105"/>
        <v>0.10097000000000023</v>
      </c>
      <c r="AN111" s="100">
        <f t="shared" si="85"/>
        <v>0.15020932902298359</v>
      </c>
      <c r="AO111" s="101">
        <f t="shared" si="106"/>
        <v>-1.5146626575241157E-2</v>
      </c>
      <c r="AP111" s="102">
        <f t="shared" si="107"/>
        <v>-6.7201067421049143E-2</v>
      </c>
      <c r="AQ111" s="100">
        <f t="shared" si="86"/>
        <v>2.289163603661299E-2</v>
      </c>
      <c r="AR111" s="101">
        <f t="shared" si="108"/>
        <v>4.8246302181901464E-3</v>
      </c>
      <c r="AS111" s="102">
        <f t="shared" si="109"/>
        <v>-1.1170670581937478E-2</v>
      </c>
      <c r="AT111" s="100">
        <f t="shared" si="90"/>
        <v>2.3017166970365394E-2</v>
      </c>
      <c r="AU111" s="101">
        <f t="shared" si="110"/>
        <v>4.7187829432364277E-3</v>
      </c>
      <c r="AV111" s="102">
        <f t="shared" si="111"/>
        <v>-1.1153612535457883E-2</v>
      </c>
      <c r="AW111" s="91">
        <v>416</v>
      </c>
      <c r="AX111" s="92">
        <v>331</v>
      </c>
      <c r="AY111" s="93">
        <v>484</v>
      </c>
      <c r="AZ111" s="91">
        <v>1</v>
      </c>
      <c r="BA111" s="92">
        <v>1</v>
      </c>
      <c r="BB111" s="93">
        <v>1</v>
      </c>
      <c r="BC111" s="91">
        <v>8</v>
      </c>
      <c r="BD111" s="92">
        <v>7</v>
      </c>
      <c r="BE111" s="93">
        <v>7</v>
      </c>
      <c r="BF111" s="91">
        <f t="shared" si="112"/>
        <v>53.777777777777779</v>
      </c>
      <c r="BG111" s="92">
        <f t="shared" si="113"/>
        <v>7.5555555555555571</v>
      </c>
      <c r="BH111" s="93">
        <f t="shared" si="114"/>
        <v>-1.3888888888888857</v>
      </c>
      <c r="BI111" s="91">
        <f t="shared" si="115"/>
        <v>7.6825396825396819</v>
      </c>
      <c r="BJ111" s="92">
        <f t="shared" si="116"/>
        <v>1.9047619047619042</v>
      </c>
      <c r="BK111" s="93">
        <f t="shared" si="117"/>
        <v>-0.1984126984126986</v>
      </c>
      <c r="BL111" s="91">
        <v>10</v>
      </c>
      <c r="BM111" s="92">
        <v>10</v>
      </c>
      <c r="BN111" s="93">
        <v>10</v>
      </c>
      <c r="BO111" s="91">
        <v>2651</v>
      </c>
      <c r="BP111" s="92">
        <v>1752</v>
      </c>
      <c r="BQ111" s="93">
        <v>2672</v>
      </c>
      <c r="BR111" s="91">
        <f t="shared" si="91"/>
        <v>109.26497005988024</v>
      </c>
      <c r="BS111" s="92">
        <f t="shared" si="118"/>
        <v>0.25327635938985793</v>
      </c>
      <c r="BT111" s="93">
        <f t="shared" si="119"/>
        <v>-1.2968963784759353</v>
      </c>
      <c r="BU111" s="91">
        <f t="shared" si="92"/>
        <v>603.21487603305786</v>
      </c>
      <c r="BV111" s="92">
        <f t="shared" si="120"/>
        <v>-91.472623966942137</v>
      </c>
      <c r="BW111" s="93">
        <f t="shared" si="121"/>
        <v>18.005238570822144</v>
      </c>
      <c r="BX111" s="151">
        <f t="shared" si="93"/>
        <v>5.5206611570247937</v>
      </c>
      <c r="BY111" s="195">
        <f t="shared" si="122"/>
        <v>-0.85193499682136054</v>
      </c>
      <c r="BZ111" s="196">
        <f t="shared" si="123"/>
        <v>0.227609797508177</v>
      </c>
      <c r="CA111" s="100">
        <f t="shared" si="124"/>
        <v>0.97875457875457872</v>
      </c>
      <c r="CB111" s="101">
        <f t="shared" si="125"/>
        <v>7.692307692307554E-3</v>
      </c>
      <c r="CC111" s="192">
        <f t="shared" si="126"/>
        <v>1.0798777649606461E-2</v>
      </c>
      <c r="CD111" s="206"/>
    </row>
    <row r="112" spans="1:82" s="139" customFormat="1" ht="15" customHeight="1" x14ac:dyDescent="0.2">
      <c r="A112" s="138" t="s">
        <v>109</v>
      </c>
      <c r="B112" s="172" t="s">
        <v>226</v>
      </c>
      <c r="C112" s="92">
        <v>176.77</v>
      </c>
      <c r="D112" s="92">
        <v>131.09399999999999</v>
      </c>
      <c r="E112" s="92">
        <v>202.148</v>
      </c>
      <c r="F112" s="91">
        <v>201.92</v>
      </c>
      <c r="G112" s="92">
        <v>148.25148999999999</v>
      </c>
      <c r="H112" s="93">
        <v>219.84700000000001</v>
      </c>
      <c r="I112" s="147">
        <f t="shared" si="87"/>
        <v>0.91949401174453138</v>
      </c>
      <c r="J112" s="193">
        <f t="shared" si="94"/>
        <v>4.4048290666876766E-2</v>
      </c>
      <c r="K112" s="194">
        <f t="shared" si="95"/>
        <v>3.5226339291458575E-2</v>
      </c>
      <c r="L112" s="91">
        <v>145.88999999999999</v>
      </c>
      <c r="M112" s="92">
        <v>104.96543</v>
      </c>
      <c r="N112" s="92">
        <v>159.61500000000001</v>
      </c>
      <c r="O112" s="97">
        <f t="shared" si="84"/>
        <v>0.72602764649961116</v>
      </c>
      <c r="P112" s="98">
        <f t="shared" si="96"/>
        <v>3.5137796216396788E-3</v>
      </c>
      <c r="Q112" s="99">
        <f t="shared" si="97"/>
        <v>1.8004880590142047E-2</v>
      </c>
      <c r="R112" s="91">
        <v>47.453000000000003</v>
      </c>
      <c r="S112" s="92">
        <v>36.669579999999996</v>
      </c>
      <c r="T112" s="93">
        <v>50.008000000000003</v>
      </c>
      <c r="U112" s="100">
        <f t="shared" si="88"/>
        <v>0.22746728406573663</v>
      </c>
      <c r="V112" s="101">
        <f t="shared" si="98"/>
        <v>-7.541630355816481E-3</v>
      </c>
      <c r="W112" s="102">
        <f t="shared" si="99"/>
        <v>-1.987984209130908E-2</v>
      </c>
      <c r="X112" s="91">
        <v>8.5749999999999993</v>
      </c>
      <c r="Y112" s="92">
        <v>6.6164799999999993</v>
      </c>
      <c r="Z112" s="93">
        <v>10.224</v>
      </c>
      <c r="AA112" s="100">
        <f t="shared" si="89"/>
        <v>4.6505069434652282E-2</v>
      </c>
      <c r="AB112" s="101">
        <f t="shared" si="100"/>
        <v>4.0377556470136133E-3</v>
      </c>
      <c r="AC112" s="102">
        <f t="shared" si="101"/>
        <v>1.8749615011670953E-3</v>
      </c>
      <c r="AD112" s="91">
        <v>13.976229999999999</v>
      </c>
      <c r="AE112" s="92">
        <v>11.695799999999998</v>
      </c>
      <c r="AF112" s="92">
        <v>12.12</v>
      </c>
      <c r="AG112" s="92">
        <f t="shared" si="102"/>
        <v>-1.85623</v>
      </c>
      <c r="AH112" s="93">
        <f t="shared" si="103"/>
        <v>0.4242000000000008</v>
      </c>
      <c r="AI112" s="91">
        <v>0</v>
      </c>
      <c r="AJ112" s="92">
        <v>0</v>
      </c>
      <c r="AK112" s="92">
        <v>0</v>
      </c>
      <c r="AL112" s="92">
        <f t="shared" si="104"/>
        <v>0</v>
      </c>
      <c r="AM112" s="93">
        <f t="shared" si="105"/>
        <v>0</v>
      </c>
      <c r="AN112" s="100">
        <f t="shared" si="85"/>
        <v>5.9956071788986286E-2</v>
      </c>
      <c r="AO112" s="101">
        <f t="shared" si="106"/>
        <v>-1.9108418791994645E-2</v>
      </c>
      <c r="AP112" s="102">
        <f t="shared" si="107"/>
        <v>-2.9260826009539949E-2</v>
      </c>
      <c r="AQ112" s="100">
        <f t="shared" si="86"/>
        <v>0</v>
      </c>
      <c r="AR112" s="101">
        <f t="shared" si="108"/>
        <v>0</v>
      </c>
      <c r="AS112" s="102">
        <f t="shared" si="109"/>
        <v>0</v>
      </c>
      <c r="AT112" s="100">
        <f t="shared" si="90"/>
        <v>0</v>
      </c>
      <c r="AU112" s="101">
        <f t="shared" si="110"/>
        <v>0</v>
      </c>
      <c r="AV112" s="102">
        <f t="shared" si="111"/>
        <v>0</v>
      </c>
      <c r="AW112" s="91">
        <v>241</v>
      </c>
      <c r="AX112" s="92">
        <v>171</v>
      </c>
      <c r="AY112" s="93">
        <v>244</v>
      </c>
      <c r="AZ112" s="91">
        <v>2</v>
      </c>
      <c r="BA112" s="92">
        <v>2</v>
      </c>
      <c r="BB112" s="93">
        <v>2.21</v>
      </c>
      <c r="BC112" s="91">
        <v>7</v>
      </c>
      <c r="BD112" s="92">
        <v>7.04</v>
      </c>
      <c r="BE112" s="93">
        <v>7.26</v>
      </c>
      <c r="BF112" s="91">
        <f t="shared" si="112"/>
        <v>12.267471091000504</v>
      </c>
      <c r="BG112" s="92">
        <f t="shared" si="113"/>
        <v>-1.1214177978883857</v>
      </c>
      <c r="BH112" s="93">
        <f t="shared" si="114"/>
        <v>-1.9825289089994964</v>
      </c>
      <c r="BI112" s="91">
        <f t="shared" si="115"/>
        <v>3.7343128252219162</v>
      </c>
      <c r="BJ112" s="92">
        <f t="shared" si="116"/>
        <v>-9.1084000174909363E-2</v>
      </c>
      <c r="BK112" s="93">
        <f t="shared" si="117"/>
        <v>-0.31398262932353793</v>
      </c>
      <c r="BL112" s="91">
        <v>10</v>
      </c>
      <c r="BM112" s="92">
        <v>10</v>
      </c>
      <c r="BN112" s="93">
        <v>10</v>
      </c>
      <c r="BO112" s="91">
        <v>1695</v>
      </c>
      <c r="BP112" s="92">
        <v>1215</v>
      </c>
      <c r="BQ112" s="93">
        <v>1864</v>
      </c>
      <c r="BR112" s="91">
        <f t="shared" si="91"/>
        <v>117.943669527897</v>
      </c>
      <c r="BS112" s="92">
        <f t="shared" si="118"/>
        <v>-1.1831741299201042</v>
      </c>
      <c r="BT112" s="93">
        <f t="shared" si="119"/>
        <v>-4.0740177149013448</v>
      </c>
      <c r="BU112" s="91">
        <f t="shared" si="92"/>
        <v>901.01229508196718</v>
      </c>
      <c r="BV112" s="92">
        <f t="shared" si="120"/>
        <v>63.16997143051492</v>
      </c>
      <c r="BW112" s="93">
        <f t="shared" si="121"/>
        <v>34.044517304189412</v>
      </c>
      <c r="BX112" s="151">
        <f t="shared" si="93"/>
        <v>7.639344262295082</v>
      </c>
      <c r="BY112" s="195">
        <f t="shared" si="122"/>
        <v>0.60614924154819416</v>
      </c>
      <c r="BZ112" s="196">
        <f t="shared" si="123"/>
        <v>0.53408110440034484</v>
      </c>
      <c r="CA112" s="100">
        <f t="shared" si="124"/>
        <v>0.6827838827838828</v>
      </c>
      <c r="CB112" s="101">
        <f t="shared" si="125"/>
        <v>6.1904761904761907E-2</v>
      </c>
      <c r="CC112" s="192">
        <f t="shared" si="126"/>
        <v>1.1513164551838595E-2</v>
      </c>
      <c r="CD112" s="206"/>
    </row>
    <row r="113" spans="1:82" s="139" customFormat="1" ht="15" customHeight="1" x14ac:dyDescent="0.2">
      <c r="A113" s="138" t="s">
        <v>141</v>
      </c>
      <c r="B113" s="172" t="s">
        <v>227</v>
      </c>
      <c r="C113" s="92">
        <v>476.09</v>
      </c>
      <c r="D113" s="92">
        <v>261.07600000000002</v>
      </c>
      <c r="E113" s="92">
        <v>429.03899999999999</v>
      </c>
      <c r="F113" s="91">
        <v>424.02</v>
      </c>
      <c r="G113" s="92">
        <v>247.88</v>
      </c>
      <c r="H113" s="93">
        <v>398.654</v>
      </c>
      <c r="I113" s="147">
        <f t="shared" si="87"/>
        <v>1.0762189768571242</v>
      </c>
      <c r="J113" s="193">
        <f t="shared" si="94"/>
        <v>-4.6581834425362567E-2</v>
      </c>
      <c r="K113" s="194">
        <f t="shared" si="95"/>
        <v>2.2983540355591137E-2</v>
      </c>
      <c r="L113" s="91">
        <v>336.04</v>
      </c>
      <c r="M113" s="92">
        <v>168.815</v>
      </c>
      <c r="N113" s="92">
        <v>268.911</v>
      </c>
      <c r="O113" s="97">
        <f t="shared" si="84"/>
        <v>0.67454735183893799</v>
      </c>
      <c r="P113" s="98">
        <f t="shared" si="96"/>
        <v>-0.11796243543524731</v>
      </c>
      <c r="Q113" s="99">
        <f t="shared" si="97"/>
        <v>-6.4878264731484947E-3</v>
      </c>
      <c r="R113" s="91">
        <v>76.162000000000006</v>
      </c>
      <c r="S113" s="92">
        <v>55.137</v>
      </c>
      <c r="T113" s="93">
        <v>81.043000000000006</v>
      </c>
      <c r="U113" s="100">
        <f t="shared" si="88"/>
        <v>0.20329157615375743</v>
      </c>
      <c r="V113" s="101">
        <f t="shared" si="98"/>
        <v>2.3672690252148992E-2</v>
      </c>
      <c r="W113" s="102">
        <f t="shared" si="99"/>
        <v>-1.9142666221585503E-2</v>
      </c>
      <c r="X113" s="91">
        <v>11.821</v>
      </c>
      <c r="Y113" s="92">
        <v>23.928000000000001</v>
      </c>
      <c r="Z113" s="93">
        <v>48.7</v>
      </c>
      <c r="AA113" s="100">
        <f t="shared" si="89"/>
        <v>0.12216107200730458</v>
      </c>
      <c r="AB113" s="101">
        <f t="shared" si="100"/>
        <v>9.4282670045132994E-2</v>
      </c>
      <c r="AC113" s="102">
        <f t="shared" si="101"/>
        <v>2.5630492694733983E-2</v>
      </c>
      <c r="AD113" s="91">
        <v>122.47499999999999</v>
      </c>
      <c r="AE113" s="92">
        <v>86.585999999999999</v>
      </c>
      <c r="AF113" s="92">
        <v>83.96</v>
      </c>
      <c r="AG113" s="92">
        <f t="shared" si="102"/>
        <v>-38.515000000000001</v>
      </c>
      <c r="AH113" s="93">
        <f t="shared" si="103"/>
        <v>-2.6260000000000048</v>
      </c>
      <c r="AI113" s="91">
        <v>55.01</v>
      </c>
      <c r="AJ113" s="92">
        <v>38.688000000000002</v>
      </c>
      <c r="AK113" s="92">
        <v>34.755000000000003</v>
      </c>
      <c r="AL113" s="92">
        <f t="shared" si="104"/>
        <v>-20.254999999999995</v>
      </c>
      <c r="AM113" s="93">
        <f t="shared" si="105"/>
        <v>-3.9329999999999998</v>
      </c>
      <c r="AN113" s="100">
        <f t="shared" si="85"/>
        <v>0.19569316542318996</v>
      </c>
      <c r="AO113" s="101">
        <f t="shared" si="106"/>
        <v>-6.1558614702416553E-2</v>
      </c>
      <c r="AP113" s="102">
        <f t="shared" si="107"/>
        <v>-0.13595738843852076</v>
      </c>
      <c r="AQ113" s="100">
        <f t="shared" si="86"/>
        <v>8.1006621775642787E-2</v>
      </c>
      <c r="AR113" s="101">
        <f t="shared" si="108"/>
        <v>-3.453875829955308E-2</v>
      </c>
      <c r="AS113" s="102">
        <f t="shared" si="109"/>
        <v>-6.7180113121475302E-2</v>
      </c>
      <c r="AT113" s="100">
        <f t="shared" si="90"/>
        <v>8.7180863606034317E-2</v>
      </c>
      <c r="AU113" s="101">
        <f t="shared" si="110"/>
        <v>-4.2553582882338861E-2</v>
      </c>
      <c r="AV113" s="102">
        <f t="shared" si="111"/>
        <v>-6.8894656807068813E-2</v>
      </c>
      <c r="AW113" s="91">
        <v>276</v>
      </c>
      <c r="AX113" s="92">
        <v>153</v>
      </c>
      <c r="AY113" s="93">
        <v>223</v>
      </c>
      <c r="AZ113" s="91">
        <v>7</v>
      </c>
      <c r="BA113" s="92">
        <v>9</v>
      </c>
      <c r="BB113" s="93">
        <v>9</v>
      </c>
      <c r="BC113" s="91">
        <v>16</v>
      </c>
      <c r="BD113" s="92">
        <v>16</v>
      </c>
      <c r="BE113" s="93">
        <v>16</v>
      </c>
      <c r="BF113" s="91">
        <f t="shared" si="112"/>
        <v>2.7530864197530867</v>
      </c>
      <c r="BG113" s="92">
        <f t="shared" si="113"/>
        <v>-1.6278659611992947</v>
      </c>
      <c r="BH113" s="93">
        <f t="shared" si="114"/>
        <v>-8.0246913580246826E-2</v>
      </c>
      <c r="BI113" s="91">
        <f t="shared" si="115"/>
        <v>1.5486111111111112</v>
      </c>
      <c r="BJ113" s="92">
        <f t="shared" si="116"/>
        <v>-0.36805555555555558</v>
      </c>
      <c r="BK113" s="93">
        <f t="shared" si="117"/>
        <v>-4.513888888888884E-2</v>
      </c>
      <c r="BL113" s="91">
        <v>10</v>
      </c>
      <c r="BM113" s="92">
        <v>10</v>
      </c>
      <c r="BN113" s="93">
        <v>10</v>
      </c>
      <c r="BO113" s="91">
        <v>2141</v>
      </c>
      <c r="BP113" s="92">
        <v>1154</v>
      </c>
      <c r="BQ113" s="93">
        <v>1748</v>
      </c>
      <c r="BR113" s="91">
        <f t="shared" si="91"/>
        <v>228.0629290617849</v>
      </c>
      <c r="BS113" s="92">
        <f t="shared" si="118"/>
        <v>30.015287772667676</v>
      </c>
      <c r="BT113" s="93">
        <f t="shared" si="119"/>
        <v>13.262235820883689</v>
      </c>
      <c r="BU113" s="91">
        <f t="shared" si="92"/>
        <v>1787.6860986547085</v>
      </c>
      <c r="BV113" s="92">
        <f t="shared" si="120"/>
        <v>251.38175082862153</v>
      </c>
      <c r="BW113" s="93">
        <f t="shared" si="121"/>
        <v>167.55537970046021</v>
      </c>
      <c r="BX113" s="151">
        <f t="shared" si="93"/>
        <v>7.8385650224215251</v>
      </c>
      <c r="BY113" s="195">
        <f t="shared" si="122"/>
        <v>8.1318645609931295E-2</v>
      </c>
      <c r="BZ113" s="196">
        <f t="shared" si="123"/>
        <v>0.29608136229080628</v>
      </c>
      <c r="CA113" s="100">
        <f t="shared" si="124"/>
        <v>0.64029304029304035</v>
      </c>
      <c r="CB113" s="101">
        <f t="shared" si="125"/>
        <v>-0.14395604395604389</v>
      </c>
      <c r="CC113" s="192">
        <f t="shared" si="126"/>
        <v>2.723979519559605E-3</v>
      </c>
      <c r="CD113" s="206"/>
    </row>
    <row r="114" spans="1:82" s="139" customFormat="1" ht="15" customHeight="1" x14ac:dyDescent="0.2">
      <c r="A114" s="138" t="s">
        <v>91</v>
      </c>
      <c r="B114" s="172" t="s">
        <v>228</v>
      </c>
      <c r="C114" s="92">
        <v>1033.5360000000001</v>
      </c>
      <c r="D114" s="92">
        <v>737.7</v>
      </c>
      <c r="E114" s="92">
        <v>1163.0129999999999</v>
      </c>
      <c r="F114" s="91">
        <v>971.99</v>
      </c>
      <c r="G114" s="92">
        <v>728.80499999999995</v>
      </c>
      <c r="H114" s="93">
        <v>1134.277</v>
      </c>
      <c r="I114" s="147">
        <f t="shared" si="87"/>
        <v>1.0253341996708034</v>
      </c>
      <c r="J114" s="193">
        <f t="shared" si="94"/>
        <v>-3.7985381806372231E-2</v>
      </c>
      <c r="K114" s="194">
        <f t="shared" si="95"/>
        <v>1.3129288892199886E-2</v>
      </c>
      <c r="L114" s="91">
        <v>657.58699999999999</v>
      </c>
      <c r="M114" s="92">
        <v>516.149</v>
      </c>
      <c r="N114" s="92">
        <v>819.62199999999996</v>
      </c>
      <c r="O114" s="97">
        <f t="shared" si="84"/>
        <v>0.72259421640392951</v>
      </c>
      <c r="P114" s="98">
        <f t="shared" si="96"/>
        <v>4.6057420757883771E-2</v>
      </c>
      <c r="Q114" s="99">
        <f t="shared" si="97"/>
        <v>1.4381457161059319E-2</v>
      </c>
      <c r="R114" s="91">
        <v>275.17</v>
      </c>
      <c r="S114" s="92">
        <v>186.91199999999995</v>
      </c>
      <c r="T114" s="93">
        <v>272.56700000000001</v>
      </c>
      <c r="U114" s="100">
        <f t="shared" si="88"/>
        <v>0.24030020885550885</v>
      </c>
      <c r="V114" s="101">
        <f t="shared" si="98"/>
        <v>-4.2799411510955843E-2</v>
      </c>
      <c r="W114" s="102">
        <f t="shared" si="99"/>
        <v>-1.6163454264255639E-2</v>
      </c>
      <c r="X114" s="91">
        <v>39.232999999999997</v>
      </c>
      <c r="Y114" s="92">
        <v>25.744</v>
      </c>
      <c r="Z114" s="93">
        <v>42.088000000000001</v>
      </c>
      <c r="AA114" s="100">
        <f t="shared" si="89"/>
        <v>3.7105574740561607E-2</v>
      </c>
      <c r="AB114" s="101">
        <f t="shared" si="100"/>
        <v>-3.2580092469279703E-3</v>
      </c>
      <c r="AC114" s="102">
        <f t="shared" si="101"/>
        <v>1.7819971031963269E-3</v>
      </c>
      <c r="AD114" s="91">
        <v>132.54</v>
      </c>
      <c r="AE114" s="92">
        <v>126.18300000000001</v>
      </c>
      <c r="AF114" s="92">
        <v>189.11600000000001</v>
      </c>
      <c r="AG114" s="92">
        <f t="shared" si="102"/>
        <v>56.576000000000022</v>
      </c>
      <c r="AH114" s="93">
        <f t="shared" si="103"/>
        <v>62.933000000000007</v>
      </c>
      <c r="AI114" s="91">
        <v>0</v>
      </c>
      <c r="AJ114" s="92">
        <v>0</v>
      </c>
      <c r="AK114" s="92">
        <v>0</v>
      </c>
      <c r="AL114" s="92">
        <f t="shared" si="104"/>
        <v>0</v>
      </c>
      <c r="AM114" s="93">
        <f t="shared" si="105"/>
        <v>0</v>
      </c>
      <c r="AN114" s="100">
        <f t="shared" si="85"/>
        <v>0.16260867247399644</v>
      </c>
      <c r="AO114" s="101">
        <f t="shared" si="106"/>
        <v>3.436930780745362E-2</v>
      </c>
      <c r="AP114" s="102">
        <f t="shared" si="107"/>
        <v>-8.4405345207168581E-3</v>
      </c>
      <c r="AQ114" s="100">
        <f t="shared" si="86"/>
        <v>0</v>
      </c>
      <c r="AR114" s="101">
        <f t="shared" si="108"/>
        <v>0</v>
      </c>
      <c r="AS114" s="102">
        <f t="shared" si="109"/>
        <v>0</v>
      </c>
      <c r="AT114" s="100">
        <f t="shared" si="90"/>
        <v>0</v>
      </c>
      <c r="AU114" s="101">
        <f t="shared" si="110"/>
        <v>0</v>
      </c>
      <c r="AV114" s="102">
        <f t="shared" si="111"/>
        <v>0</v>
      </c>
      <c r="AW114" s="91">
        <v>910</v>
      </c>
      <c r="AX114" s="92">
        <v>525</v>
      </c>
      <c r="AY114" s="93">
        <v>783</v>
      </c>
      <c r="AZ114" s="91">
        <v>7</v>
      </c>
      <c r="BA114" s="92">
        <v>6</v>
      </c>
      <c r="BB114" s="93">
        <v>6</v>
      </c>
      <c r="BC114" s="91">
        <v>19</v>
      </c>
      <c r="BD114" s="92">
        <v>19</v>
      </c>
      <c r="BE114" s="93">
        <v>19</v>
      </c>
      <c r="BF114" s="91">
        <f t="shared" si="112"/>
        <v>14.5</v>
      </c>
      <c r="BG114" s="92">
        <f t="shared" si="113"/>
        <v>5.5555555555555358E-2</v>
      </c>
      <c r="BH114" s="93">
        <f t="shared" si="114"/>
        <v>-8.3333333333333925E-2</v>
      </c>
      <c r="BI114" s="91">
        <f t="shared" si="115"/>
        <v>4.5789473684210522</v>
      </c>
      <c r="BJ114" s="92">
        <f t="shared" si="116"/>
        <v>-0.74269005847953196</v>
      </c>
      <c r="BK114" s="93">
        <f t="shared" si="117"/>
        <v>-2.6315789473684958E-2</v>
      </c>
      <c r="BL114" s="91">
        <v>80</v>
      </c>
      <c r="BM114" s="92">
        <v>80</v>
      </c>
      <c r="BN114" s="93">
        <v>80</v>
      </c>
      <c r="BO114" s="91">
        <v>18618</v>
      </c>
      <c r="BP114" s="92">
        <v>12215</v>
      </c>
      <c r="BQ114" s="93">
        <v>18694</v>
      </c>
      <c r="BR114" s="91">
        <f t="shared" si="91"/>
        <v>60.675992296993691</v>
      </c>
      <c r="BS114" s="92">
        <f t="shared" si="118"/>
        <v>8.4689883223455027</v>
      </c>
      <c r="BT114" s="93">
        <f t="shared" si="119"/>
        <v>1.0112358500022864</v>
      </c>
      <c r="BU114" s="91">
        <f t="shared" si="92"/>
        <v>1448.6296296296296</v>
      </c>
      <c r="BV114" s="92">
        <f t="shared" si="120"/>
        <v>380.50875050875038</v>
      </c>
      <c r="BW114" s="93">
        <f t="shared" si="121"/>
        <v>60.429629629629517</v>
      </c>
      <c r="BX114" s="151">
        <f t="shared" si="93"/>
        <v>23.874840357598977</v>
      </c>
      <c r="BY114" s="195">
        <f t="shared" si="122"/>
        <v>3.4154996982583192</v>
      </c>
      <c r="BZ114" s="196">
        <f t="shared" si="123"/>
        <v>0.60817369093231122</v>
      </c>
      <c r="CA114" s="100">
        <f t="shared" si="124"/>
        <v>0.85595238095238102</v>
      </c>
      <c r="CB114" s="101">
        <f t="shared" si="125"/>
        <v>3.4798534798535785E-3</v>
      </c>
      <c r="CC114" s="192">
        <f t="shared" si="126"/>
        <v>1.237503288608266E-2</v>
      </c>
      <c r="CD114" s="206"/>
    </row>
    <row r="115" spans="1:82" s="136" customFormat="1" ht="15" customHeight="1" x14ac:dyDescent="0.2">
      <c r="A115" s="137" t="s">
        <v>95</v>
      </c>
      <c r="B115" s="173" t="s">
        <v>229</v>
      </c>
      <c r="C115" s="69">
        <v>2387.9110000000001</v>
      </c>
      <c r="D115" s="69">
        <v>1590.0453</v>
      </c>
      <c r="E115" s="69">
        <v>2462.1210000000001</v>
      </c>
      <c r="F115" s="68">
        <v>2206.6419999999998</v>
      </c>
      <c r="G115" s="69">
        <v>1562.2154699999999</v>
      </c>
      <c r="H115" s="70">
        <v>2331.7869999999998</v>
      </c>
      <c r="I115" s="145">
        <f t="shared" si="87"/>
        <v>1.0558944706356113</v>
      </c>
      <c r="J115" s="176">
        <f t="shared" si="94"/>
        <v>-2.6252520131355039E-2</v>
      </c>
      <c r="K115" s="146">
        <f t="shared" si="95"/>
        <v>3.8080135459427122E-2</v>
      </c>
      <c r="L115" s="68">
        <v>1784.9010000000001</v>
      </c>
      <c r="M115" s="69">
        <v>1267.268</v>
      </c>
      <c r="N115" s="69">
        <v>1899.7539999999999</v>
      </c>
      <c r="O115" s="74">
        <f t="shared" si="84"/>
        <v>0.81472021243792858</v>
      </c>
      <c r="P115" s="75">
        <f t="shared" si="96"/>
        <v>5.8436479566941202E-3</v>
      </c>
      <c r="Q115" s="76">
        <f t="shared" si="97"/>
        <v>3.5209737055147405E-3</v>
      </c>
      <c r="R115" s="68">
        <v>361.55561999999998</v>
      </c>
      <c r="S115" s="69">
        <v>249.18973999999986</v>
      </c>
      <c r="T115" s="70">
        <v>364.99599999999998</v>
      </c>
      <c r="U115" s="77">
        <f t="shared" si="88"/>
        <v>0.15653059220246104</v>
      </c>
      <c r="V115" s="78">
        <f t="shared" si="98"/>
        <v>-7.3181970438235822E-3</v>
      </c>
      <c r="W115" s="79">
        <f t="shared" si="99"/>
        <v>-2.9798881283987499E-3</v>
      </c>
      <c r="X115" s="68">
        <v>60.186140000000002</v>
      </c>
      <c r="Y115" s="69">
        <v>45.757729999999995</v>
      </c>
      <c r="Z115" s="70">
        <v>67.037999999999997</v>
      </c>
      <c r="AA115" s="77">
        <f t="shared" si="89"/>
        <v>2.8749624215247793E-2</v>
      </c>
      <c r="AB115" s="78">
        <f t="shared" si="100"/>
        <v>1.4746335280407113E-3</v>
      </c>
      <c r="AC115" s="79">
        <f t="shared" si="101"/>
        <v>-5.4065672147855792E-4</v>
      </c>
      <c r="AD115" s="68">
        <v>270.36200000000002</v>
      </c>
      <c r="AE115" s="69">
        <v>247.22137999999998</v>
      </c>
      <c r="AF115" s="69">
        <v>269.048</v>
      </c>
      <c r="AG115" s="69">
        <f t="shared" si="102"/>
        <v>-1.3140000000000214</v>
      </c>
      <c r="AH115" s="70">
        <f t="shared" si="103"/>
        <v>21.82662000000002</v>
      </c>
      <c r="AI115" s="68">
        <v>5.3739999999999997</v>
      </c>
      <c r="AJ115" s="69">
        <v>0</v>
      </c>
      <c r="AK115" s="69">
        <v>0</v>
      </c>
      <c r="AL115" s="69">
        <f t="shared" si="104"/>
        <v>-5.3739999999999997</v>
      </c>
      <c r="AM115" s="70">
        <f t="shared" si="105"/>
        <v>0</v>
      </c>
      <c r="AN115" s="77">
        <f t="shared" si="85"/>
        <v>0.10927488941445201</v>
      </c>
      <c r="AO115" s="78">
        <f t="shared" si="106"/>
        <v>-3.9462482242623304E-3</v>
      </c>
      <c r="AP115" s="79">
        <f t="shared" si="107"/>
        <v>-4.6205825506059978E-2</v>
      </c>
      <c r="AQ115" s="77">
        <f t="shared" si="86"/>
        <v>0</v>
      </c>
      <c r="AR115" s="78">
        <f t="shared" si="108"/>
        <v>-2.2505026359860144E-3</v>
      </c>
      <c r="AS115" s="79">
        <f t="shared" si="109"/>
        <v>0</v>
      </c>
      <c r="AT115" s="77">
        <f t="shared" si="90"/>
        <v>0</v>
      </c>
      <c r="AU115" s="78">
        <f t="shared" si="110"/>
        <v>-2.4353746552453911E-3</v>
      </c>
      <c r="AV115" s="79">
        <f t="shared" si="111"/>
        <v>0</v>
      </c>
      <c r="AW115" s="68">
        <v>1446</v>
      </c>
      <c r="AX115" s="69">
        <v>926</v>
      </c>
      <c r="AY115" s="70">
        <v>1357</v>
      </c>
      <c r="AZ115" s="68">
        <v>19</v>
      </c>
      <c r="BA115" s="69">
        <v>20.16</v>
      </c>
      <c r="BB115" s="70">
        <v>20.11</v>
      </c>
      <c r="BC115" s="68">
        <v>50</v>
      </c>
      <c r="BD115" s="69">
        <v>49.08</v>
      </c>
      <c r="BE115" s="70">
        <v>48.84</v>
      </c>
      <c r="BF115" s="68">
        <f t="shared" si="112"/>
        <v>7.4976518039670701</v>
      </c>
      <c r="BG115" s="69">
        <f t="shared" si="113"/>
        <v>-0.95848854691012342</v>
      </c>
      <c r="BH115" s="70">
        <f t="shared" si="114"/>
        <v>-0.15777147645621081</v>
      </c>
      <c r="BI115" s="68">
        <f t="shared" si="115"/>
        <v>3.0871780871780867</v>
      </c>
      <c r="BJ115" s="69">
        <f t="shared" si="116"/>
        <v>-0.12615524615524665</v>
      </c>
      <c r="BK115" s="70">
        <f t="shared" si="117"/>
        <v>-5.7347856858859902E-2</v>
      </c>
      <c r="BL115" s="68">
        <v>132</v>
      </c>
      <c r="BM115" s="69">
        <v>132</v>
      </c>
      <c r="BN115" s="70">
        <v>132</v>
      </c>
      <c r="BO115" s="68">
        <v>28840</v>
      </c>
      <c r="BP115" s="69">
        <v>17623</v>
      </c>
      <c r="BQ115" s="70">
        <v>27134</v>
      </c>
      <c r="BR115" s="68">
        <f t="shared" si="91"/>
        <v>85.935984373848314</v>
      </c>
      <c r="BS115" s="69">
        <f t="shared" si="118"/>
        <v>9.4227388814766044</v>
      </c>
      <c r="BT115" s="70">
        <f t="shared" si="119"/>
        <v>-2.7104135152738564</v>
      </c>
      <c r="BU115" s="68">
        <f>H115*1000/AY115</f>
        <v>1718.3397199705232</v>
      </c>
      <c r="BV115" s="69">
        <f t="shared" si="120"/>
        <v>192.30790807564085</v>
      </c>
      <c r="BW115" s="70">
        <f t="shared" si="121"/>
        <v>31.281976989961777</v>
      </c>
      <c r="BX115" s="150">
        <f t="shared" si="93"/>
        <v>19.995578481945468</v>
      </c>
      <c r="BY115" s="177">
        <f t="shared" si="122"/>
        <v>5.0903516523614911E-2</v>
      </c>
      <c r="BZ115" s="149">
        <f t="shared" si="123"/>
        <v>0.9642609873450354</v>
      </c>
      <c r="CA115" s="77">
        <f t="shared" si="124"/>
        <v>0.75296925296925299</v>
      </c>
      <c r="CB115" s="78">
        <f t="shared" si="125"/>
        <v>-4.7341547341547385E-2</v>
      </c>
      <c r="CC115" s="112">
        <f t="shared" si="126"/>
        <v>1.535833718154167E-2</v>
      </c>
      <c r="CD115" s="206"/>
    </row>
    <row r="116" spans="1:82" s="139" customFormat="1" ht="15" customHeight="1" x14ac:dyDescent="0.2">
      <c r="A116" s="138" t="s">
        <v>103</v>
      </c>
      <c r="B116" s="172" t="s">
        <v>230</v>
      </c>
      <c r="C116" s="92">
        <v>1495.2</v>
      </c>
      <c r="D116" s="92">
        <v>1092.682</v>
      </c>
      <c r="E116" s="92">
        <v>1678.472</v>
      </c>
      <c r="F116" s="91">
        <v>1422.43</v>
      </c>
      <c r="G116" s="92">
        <v>1045.54</v>
      </c>
      <c r="H116" s="93">
        <v>1598.29</v>
      </c>
      <c r="I116" s="147">
        <f t="shared" si="87"/>
        <v>1.0501673663728111</v>
      </c>
      <c r="J116" s="193">
        <f t="shared" si="94"/>
        <v>-9.9156587693061127E-4</v>
      </c>
      <c r="K116" s="194">
        <f t="shared" si="95"/>
        <v>5.0787040547743967E-3</v>
      </c>
      <c r="L116" s="91">
        <v>1034.1890000000001</v>
      </c>
      <c r="M116" s="92">
        <v>778.93700000000001</v>
      </c>
      <c r="N116" s="92">
        <v>1199.3800000000001</v>
      </c>
      <c r="O116" s="97">
        <f t="shared" si="84"/>
        <v>0.75041450550275612</v>
      </c>
      <c r="P116" s="98">
        <f t="shared" si="96"/>
        <v>2.3356583496049299E-2</v>
      </c>
      <c r="Q116" s="99">
        <f t="shared" si="97"/>
        <v>5.4052280002214736E-3</v>
      </c>
      <c r="R116" s="91">
        <v>342.16199999999998</v>
      </c>
      <c r="S116" s="92">
        <v>239.80099999999996</v>
      </c>
      <c r="T116" s="93">
        <v>352.67099999999999</v>
      </c>
      <c r="U116" s="100">
        <f t="shared" si="88"/>
        <v>0.22065520024526211</v>
      </c>
      <c r="V116" s="101">
        <f t="shared" si="98"/>
        <v>-1.9892313516399251E-2</v>
      </c>
      <c r="W116" s="102">
        <f t="shared" si="99"/>
        <v>-8.7009219499671053E-3</v>
      </c>
      <c r="X116" s="91">
        <v>46.079000000000001</v>
      </c>
      <c r="Y116" s="92">
        <v>26.802</v>
      </c>
      <c r="Z116" s="93">
        <v>46.238999999999997</v>
      </c>
      <c r="AA116" s="100">
        <f t="shared" si="89"/>
        <v>2.8930294251981806E-2</v>
      </c>
      <c r="AB116" s="101">
        <f t="shared" si="100"/>
        <v>-3.4642699796499782E-3</v>
      </c>
      <c r="AC116" s="102">
        <f t="shared" si="101"/>
        <v>3.2956939497456386E-3</v>
      </c>
      <c r="AD116" s="91">
        <v>177.166</v>
      </c>
      <c r="AE116" s="92">
        <v>217.00700000000001</v>
      </c>
      <c r="AF116" s="92">
        <v>261.91199999999998</v>
      </c>
      <c r="AG116" s="92">
        <f t="shared" si="102"/>
        <v>84.745999999999981</v>
      </c>
      <c r="AH116" s="93">
        <f t="shared" si="103"/>
        <v>44.904999999999973</v>
      </c>
      <c r="AI116" s="91">
        <v>0</v>
      </c>
      <c r="AJ116" s="92">
        <v>0</v>
      </c>
      <c r="AK116" s="92">
        <v>0</v>
      </c>
      <c r="AL116" s="92">
        <f t="shared" si="104"/>
        <v>0</v>
      </c>
      <c r="AM116" s="93">
        <f t="shared" si="105"/>
        <v>0</v>
      </c>
      <c r="AN116" s="100">
        <f t="shared" si="85"/>
        <v>0.15604192384502094</v>
      </c>
      <c r="AO116" s="101">
        <f t="shared" si="106"/>
        <v>3.7552089709119399E-2</v>
      </c>
      <c r="AP116" s="102">
        <f t="shared" si="107"/>
        <v>-4.2558400860611634E-2</v>
      </c>
      <c r="AQ116" s="100">
        <f t="shared" si="86"/>
        <v>0</v>
      </c>
      <c r="AR116" s="101">
        <f t="shared" si="108"/>
        <v>0</v>
      </c>
      <c r="AS116" s="102">
        <f t="shared" si="109"/>
        <v>0</v>
      </c>
      <c r="AT116" s="100">
        <f t="shared" si="90"/>
        <v>0</v>
      </c>
      <c r="AU116" s="101">
        <f t="shared" si="110"/>
        <v>0</v>
      </c>
      <c r="AV116" s="102">
        <f t="shared" si="111"/>
        <v>0</v>
      </c>
      <c r="AW116" s="91">
        <v>1533</v>
      </c>
      <c r="AX116" s="92">
        <v>1005</v>
      </c>
      <c r="AY116" s="93">
        <v>1470</v>
      </c>
      <c r="AZ116" s="91">
        <v>10</v>
      </c>
      <c r="BA116" s="92">
        <v>10</v>
      </c>
      <c r="BB116" s="93">
        <v>11</v>
      </c>
      <c r="BC116" s="91">
        <v>26</v>
      </c>
      <c r="BD116" s="92">
        <v>29</v>
      </c>
      <c r="BE116" s="93">
        <v>27</v>
      </c>
      <c r="BF116" s="91">
        <f t="shared" si="112"/>
        <v>14.848484848484848</v>
      </c>
      <c r="BG116" s="92">
        <f t="shared" si="113"/>
        <v>-2.1848484848484873</v>
      </c>
      <c r="BH116" s="93">
        <f t="shared" si="114"/>
        <v>-1.9015151515151523</v>
      </c>
      <c r="BI116" s="91">
        <f t="shared" si="115"/>
        <v>6.0493827160493829</v>
      </c>
      <c r="BJ116" s="92">
        <f t="shared" si="116"/>
        <v>-0.50189933523266816</v>
      </c>
      <c r="BK116" s="93">
        <f t="shared" si="117"/>
        <v>0.27352064708386603</v>
      </c>
      <c r="BL116" s="91">
        <v>130</v>
      </c>
      <c r="BM116" s="92">
        <v>130</v>
      </c>
      <c r="BN116" s="93">
        <v>130</v>
      </c>
      <c r="BO116" s="91">
        <v>33714</v>
      </c>
      <c r="BP116" s="92">
        <v>22665</v>
      </c>
      <c r="BQ116" s="93">
        <v>33986</v>
      </c>
      <c r="BR116" s="91">
        <f t="shared" si="91"/>
        <v>47.027893838639443</v>
      </c>
      <c r="BS116" s="92">
        <f t="shared" si="118"/>
        <v>4.8368159481488462</v>
      </c>
      <c r="BT116" s="93">
        <f t="shared" si="119"/>
        <v>0.8977372094755367</v>
      </c>
      <c r="BU116" s="91">
        <f t="shared" si="92"/>
        <v>1087.2721088435374</v>
      </c>
      <c r="BV116" s="92">
        <f t="shared" si="120"/>
        <v>159.39865809337425</v>
      </c>
      <c r="BW116" s="93">
        <f t="shared" si="121"/>
        <v>46.933800385825862</v>
      </c>
      <c r="BX116" s="151">
        <f t="shared" si="93"/>
        <v>23.119727891156462</v>
      </c>
      <c r="BY116" s="195">
        <f t="shared" si="122"/>
        <v>1.1275556798061679</v>
      </c>
      <c r="BZ116" s="196">
        <f t="shared" si="123"/>
        <v>0.56748908518631325</v>
      </c>
      <c r="CA116" s="100">
        <f t="shared" si="124"/>
        <v>0.95762186531417293</v>
      </c>
      <c r="CB116" s="101">
        <f t="shared" si="125"/>
        <v>7.6641307410536541E-3</v>
      </c>
      <c r="CC116" s="192">
        <f t="shared" si="126"/>
        <v>-5.6165537253510811E-3</v>
      </c>
      <c r="CD116" s="206"/>
    </row>
    <row r="117" spans="1:82" s="139" customFormat="1" ht="15" customHeight="1" x14ac:dyDescent="0.2">
      <c r="A117" s="138" t="s">
        <v>109</v>
      </c>
      <c r="B117" s="172" t="s">
        <v>231</v>
      </c>
      <c r="C117" s="92">
        <v>1078.81</v>
      </c>
      <c r="D117" s="92">
        <v>730.32299999999998</v>
      </c>
      <c r="E117" s="92">
        <v>1118.837</v>
      </c>
      <c r="F117" s="91">
        <v>848.04</v>
      </c>
      <c r="G117" s="92">
        <v>582.09199999999998</v>
      </c>
      <c r="H117" s="93">
        <v>1020.393</v>
      </c>
      <c r="I117" s="147">
        <f t="shared" si="87"/>
        <v>1.096476553641587</v>
      </c>
      <c r="J117" s="193">
        <f t="shared" si="94"/>
        <v>-0.1756450443962414</v>
      </c>
      <c r="K117" s="194">
        <f t="shared" si="95"/>
        <v>-0.15817563192358142</v>
      </c>
      <c r="L117" s="91">
        <v>613.75</v>
      </c>
      <c r="M117" s="92">
        <v>384.65199999999999</v>
      </c>
      <c r="N117" s="92">
        <v>717.04700000000003</v>
      </c>
      <c r="O117" s="97">
        <f t="shared" si="84"/>
        <v>0.70271650236722516</v>
      </c>
      <c r="P117" s="98">
        <f t="shared" si="96"/>
        <v>-2.1011151988701515E-2</v>
      </c>
      <c r="Q117" s="99">
        <f t="shared" si="97"/>
        <v>4.1906870900034421E-2</v>
      </c>
      <c r="R117" s="91">
        <v>194.85300000000001</v>
      </c>
      <c r="S117" s="92">
        <v>185.37799999999999</v>
      </c>
      <c r="T117" s="93">
        <v>273.95499999999998</v>
      </c>
      <c r="U117" s="100">
        <f t="shared" si="88"/>
        <v>0.26847988961115959</v>
      </c>
      <c r="V117" s="101">
        <f t="shared" si="98"/>
        <v>3.8711246622621293E-2</v>
      </c>
      <c r="W117" s="102">
        <f t="shared" si="99"/>
        <v>-4.9988668623621169E-2</v>
      </c>
      <c r="X117" s="91">
        <v>39.436999999999998</v>
      </c>
      <c r="Y117" s="92">
        <v>12.061999999999999</v>
      </c>
      <c r="Z117" s="93">
        <v>29.390999999999998</v>
      </c>
      <c r="AA117" s="100">
        <f t="shared" si="89"/>
        <v>2.8803608021615197E-2</v>
      </c>
      <c r="AB117" s="101">
        <f t="shared" si="100"/>
        <v>-1.7700094633919916E-2</v>
      </c>
      <c r="AC117" s="102">
        <f t="shared" si="101"/>
        <v>8.0817977235867061E-3</v>
      </c>
      <c r="AD117" s="91">
        <v>90.108000000000004</v>
      </c>
      <c r="AE117" s="92">
        <v>70.929230000000004</v>
      </c>
      <c r="AF117" s="92">
        <v>159.102</v>
      </c>
      <c r="AG117" s="92">
        <f t="shared" si="102"/>
        <v>68.994</v>
      </c>
      <c r="AH117" s="93">
        <f t="shared" si="103"/>
        <v>88.17277</v>
      </c>
      <c r="AI117" s="91">
        <v>0</v>
      </c>
      <c r="AJ117" s="92">
        <v>0</v>
      </c>
      <c r="AK117" s="92">
        <v>0</v>
      </c>
      <c r="AL117" s="92">
        <f t="shared" si="104"/>
        <v>0</v>
      </c>
      <c r="AM117" s="93">
        <f t="shared" si="105"/>
        <v>0</v>
      </c>
      <c r="AN117" s="100">
        <f t="shared" si="85"/>
        <v>0.14220301974282223</v>
      </c>
      <c r="AO117" s="101">
        <f t="shared" si="106"/>
        <v>5.8677653830381662E-2</v>
      </c>
      <c r="AP117" s="102">
        <f t="shared" si="107"/>
        <v>4.5082663407337784E-2</v>
      </c>
      <c r="AQ117" s="100">
        <f t="shared" si="86"/>
        <v>0</v>
      </c>
      <c r="AR117" s="101">
        <f t="shared" si="108"/>
        <v>0</v>
      </c>
      <c r="AS117" s="102">
        <f t="shared" si="109"/>
        <v>0</v>
      </c>
      <c r="AT117" s="100">
        <f t="shared" si="90"/>
        <v>0</v>
      </c>
      <c r="AU117" s="101">
        <f t="shared" si="110"/>
        <v>0</v>
      </c>
      <c r="AV117" s="102">
        <f t="shared" si="111"/>
        <v>0</v>
      </c>
      <c r="AW117" s="91">
        <v>1245</v>
      </c>
      <c r="AX117" s="92">
        <v>760</v>
      </c>
      <c r="AY117" s="93">
        <v>1084</v>
      </c>
      <c r="AZ117" s="91">
        <v>7</v>
      </c>
      <c r="BA117" s="92">
        <v>6</v>
      </c>
      <c r="BB117" s="93">
        <v>6</v>
      </c>
      <c r="BC117" s="91">
        <v>17</v>
      </c>
      <c r="BD117" s="92">
        <v>18</v>
      </c>
      <c r="BE117" s="93">
        <v>15</v>
      </c>
      <c r="BF117" s="91">
        <f t="shared" si="112"/>
        <v>20.074074074074073</v>
      </c>
      <c r="BG117" s="92">
        <f t="shared" si="113"/>
        <v>0.31216931216930988</v>
      </c>
      <c r="BH117" s="93">
        <f t="shared" si="114"/>
        <v>-1.0370370370370381</v>
      </c>
      <c r="BI117" s="91">
        <f t="shared" si="115"/>
        <v>8.0296296296296301</v>
      </c>
      <c r="BJ117" s="92">
        <f t="shared" si="116"/>
        <v>-0.10762527233115371</v>
      </c>
      <c r="BK117" s="93">
        <f t="shared" si="117"/>
        <v>0.99259259259259291</v>
      </c>
      <c r="BL117" s="91">
        <v>80</v>
      </c>
      <c r="BM117" s="92">
        <v>80</v>
      </c>
      <c r="BN117" s="93">
        <v>80</v>
      </c>
      <c r="BO117" s="91">
        <v>20740</v>
      </c>
      <c r="BP117" s="92">
        <v>13150</v>
      </c>
      <c r="BQ117" s="93">
        <v>20139</v>
      </c>
      <c r="BR117" s="91">
        <f t="shared" si="91"/>
        <v>50.667510799940416</v>
      </c>
      <c r="BS117" s="92">
        <f t="shared" si="118"/>
        <v>9.7784076176839037</v>
      </c>
      <c r="BT117" s="93">
        <f t="shared" si="119"/>
        <v>6.4019594691419357</v>
      </c>
      <c r="BU117" s="91">
        <f t="shared" si="92"/>
        <v>941.3219557195572</v>
      </c>
      <c r="BV117" s="92">
        <f t="shared" si="120"/>
        <v>260.16532921353314</v>
      </c>
      <c r="BW117" s="93">
        <f t="shared" si="121"/>
        <v>175.41142940376767</v>
      </c>
      <c r="BX117" s="151">
        <f t="shared" si="93"/>
        <v>18.578413284132843</v>
      </c>
      <c r="BY117" s="195">
        <f t="shared" si="122"/>
        <v>1.9197787459802313</v>
      </c>
      <c r="BZ117" s="196">
        <f t="shared" si="123"/>
        <v>1.275781705185473</v>
      </c>
      <c r="CA117" s="77">
        <f t="shared" si="124"/>
        <v>0.92211538461538467</v>
      </c>
      <c r="CB117" s="78">
        <f t="shared" si="125"/>
        <v>-2.7518315018314921E-2</v>
      </c>
      <c r="CC117" s="192">
        <f t="shared" si="126"/>
        <v>1.3966213344666412E-2</v>
      </c>
      <c r="CD117" s="206"/>
    </row>
    <row r="118" spans="1:82" s="139" customFormat="1" ht="15" customHeight="1" x14ac:dyDescent="0.2">
      <c r="A118" s="138" t="s">
        <v>116</v>
      </c>
      <c r="B118" s="172" t="s">
        <v>232</v>
      </c>
      <c r="C118" s="92">
        <v>1685.133</v>
      </c>
      <c r="D118" s="92">
        <v>1324.7999900000002</v>
      </c>
      <c r="E118" s="92">
        <v>1990.9059999999999</v>
      </c>
      <c r="F118" s="91">
        <v>1626.837</v>
      </c>
      <c r="G118" s="92">
        <v>1300.26873</v>
      </c>
      <c r="H118" s="93">
        <v>1937.1579999999999</v>
      </c>
      <c r="I118" s="147">
        <f t="shared" si="87"/>
        <v>1.0277458008071618</v>
      </c>
      <c r="J118" s="193">
        <f t="shared" si="94"/>
        <v>-8.088151826076917E-3</v>
      </c>
      <c r="K118" s="194">
        <f t="shared" si="95"/>
        <v>8.8795007616317978E-3</v>
      </c>
      <c r="L118" s="91">
        <v>1284.481</v>
      </c>
      <c r="M118" s="92">
        <v>1064.19553</v>
      </c>
      <c r="N118" s="92">
        <v>1602.1569999999999</v>
      </c>
      <c r="O118" s="97">
        <f t="shared" si="84"/>
        <v>0.8270657323770183</v>
      </c>
      <c r="P118" s="98">
        <f t="shared" si="96"/>
        <v>3.7508450362901291E-2</v>
      </c>
      <c r="Q118" s="99">
        <f t="shared" si="97"/>
        <v>8.6229709333897064E-3</v>
      </c>
      <c r="R118" s="91">
        <v>300.50599999999997</v>
      </c>
      <c r="S118" s="92">
        <v>212.60450000000003</v>
      </c>
      <c r="T118" s="93">
        <v>299.08199999999999</v>
      </c>
      <c r="U118" s="100">
        <f t="shared" si="88"/>
        <v>0.15439215593152444</v>
      </c>
      <c r="V118" s="101">
        <f t="shared" si="98"/>
        <v>-3.0325796758265605E-2</v>
      </c>
      <c r="W118" s="102">
        <f t="shared" si="99"/>
        <v>-9.115967500775618E-3</v>
      </c>
      <c r="X118" s="91">
        <v>41.85</v>
      </c>
      <c r="Y118" s="92">
        <v>23.468700000000002</v>
      </c>
      <c r="Z118" s="93">
        <v>35.918999999999997</v>
      </c>
      <c r="AA118" s="100">
        <f t="shared" si="89"/>
        <v>1.8542111691457277E-2</v>
      </c>
      <c r="AB118" s="101">
        <f t="shared" si="100"/>
        <v>-7.1826536046356963E-3</v>
      </c>
      <c r="AC118" s="102">
        <f t="shared" si="101"/>
        <v>4.9299656738596015E-4</v>
      </c>
      <c r="AD118" s="91">
        <v>254.16767999999999</v>
      </c>
      <c r="AE118" s="92">
        <v>283.29290000000003</v>
      </c>
      <c r="AF118" s="92">
        <v>246.327</v>
      </c>
      <c r="AG118" s="92">
        <f t="shared" si="102"/>
        <v>-7.8406799999999919</v>
      </c>
      <c r="AH118" s="93">
        <f t="shared" si="103"/>
        <v>-36.965900000000033</v>
      </c>
      <c r="AI118" s="91">
        <v>0</v>
      </c>
      <c r="AJ118" s="92">
        <v>0</v>
      </c>
      <c r="AK118" s="92">
        <v>0</v>
      </c>
      <c r="AL118" s="92">
        <f t="shared" si="104"/>
        <v>0</v>
      </c>
      <c r="AM118" s="93">
        <f t="shared" si="105"/>
        <v>0</v>
      </c>
      <c r="AN118" s="100">
        <f t="shared" si="85"/>
        <v>0.12372608249711438</v>
      </c>
      <c r="AO118" s="101">
        <f t="shared" si="106"/>
        <v>-2.7103365386227748E-2</v>
      </c>
      <c r="AP118" s="102">
        <f t="shared" si="107"/>
        <v>-9.011215885130229E-2</v>
      </c>
      <c r="AQ118" s="100">
        <f t="shared" si="86"/>
        <v>0</v>
      </c>
      <c r="AR118" s="101">
        <f t="shared" si="108"/>
        <v>0</v>
      </c>
      <c r="AS118" s="102">
        <f t="shared" si="109"/>
        <v>0</v>
      </c>
      <c r="AT118" s="100">
        <f t="shared" si="90"/>
        <v>0</v>
      </c>
      <c r="AU118" s="101">
        <f t="shared" si="110"/>
        <v>0</v>
      </c>
      <c r="AV118" s="102">
        <f t="shared" si="111"/>
        <v>0</v>
      </c>
      <c r="AW118" s="91">
        <v>1634</v>
      </c>
      <c r="AX118" s="92">
        <v>1076</v>
      </c>
      <c r="AY118" s="93">
        <v>1588</v>
      </c>
      <c r="AZ118" s="91">
        <v>14</v>
      </c>
      <c r="BA118" s="92">
        <v>13.5</v>
      </c>
      <c r="BB118" s="93">
        <v>14</v>
      </c>
      <c r="BC118" s="91">
        <v>35</v>
      </c>
      <c r="BD118" s="92">
        <v>35</v>
      </c>
      <c r="BE118" s="93">
        <v>35</v>
      </c>
      <c r="BF118" s="91">
        <f t="shared" si="112"/>
        <v>12.603174603174603</v>
      </c>
      <c r="BG118" s="92">
        <f t="shared" si="113"/>
        <v>-0.36507936507936556</v>
      </c>
      <c r="BH118" s="93">
        <f t="shared" si="114"/>
        <v>-0.68077601410934818</v>
      </c>
      <c r="BI118" s="91">
        <f t="shared" si="115"/>
        <v>5.0412698412698411</v>
      </c>
      <c r="BJ118" s="92">
        <f t="shared" si="116"/>
        <v>-0.14603174603174551</v>
      </c>
      <c r="BK118" s="93">
        <f t="shared" si="117"/>
        <v>-8.2539682539683135E-2</v>
      </c>
      <c r="BL118" s="91">
        <v>120</v>
      </c>
      <c r="BM118" s="92">
        <v>120</v>
      </c>
      <c r="BN118" s="93">
        <v>120</v>
      </c>
      <c r="BO118" s="91">
        <v>30913</v>
      </c>
      <c r="BP118" s="92">
        <v>20605</v>
      </c>
      <c r="BQ118" s="93">
        <v>31084</v>
      </c>
      <c r="BR118" s="91">
        <f t="shared" si="91"/>
        <v>62.320100373182342</v>
      </c>
      <c r="BS118" s="92">
        <f t="shared" si="118"/>
        <v>9.6937942883636552</v>
      </c>
      <c r="BT118" s="93">
        <f t="shared" si="119"/>
        <v>-0.78442425676184513</v>
      </c>
      <c r="BU118" s="91">
        <f t="shared" si="92"/>
        <v>1219.8727959697733</v>
      </c>
      <c r="BV118" s="92">
        <f t="shared" si="120"/>
        <v>224.25651690000586</v>
      </c>
      <c r="BW118" s="93">
        <f t="shared" si="121"/>
        <v>11.444608237431339</v>
      </c>
      <c r="BX118" s="151">
        <f t="shared" si="93"/>
        <v>19.574307304785894</v>
      </c>
      <c r="BY118" s="195">
        <f t="shared" si="122"/>
        <v>0.65570265362310209</v>
      </c>
      <c r="BZ118" s="196">
        <f t="shared" si="123"/>
        <v>0.42467905199778855</v>
      </c>
      <c r="CA118" s="100">
        <f t="shared" si="124"/>
        <v>0.94884004884004891</v>
      </c>
      <c r="CB118" s="101">
        <f t="shared" si="125"/>
        <v>5.2197802197802012E-3</v>
      </c>
      <c r="CC118" s="192">
        <f t="shared" si="126"/>
        <v>1.7522379400836119E-4</v>
      </c>
      <c r="CD118" s="206"/>
    </row>
    <row r="119" spans="1:82" s="139" customFormat="1" ht="15" customHeight="1" x14ac:dyDescent="0.2">
      <c r="A119" s="138" t="s">
        <v>141</v>
      </c>
      <c r="B119" s="172" t="s">
        <v>233</v>
      </c>
      <c r="C119" s="92">
        <v>3862.645</v>
      </c>
      <c r="D119" s="92">
        <v>2743.82627</v>
      </c>
      <c r="E119" s="92">
        <v>4317.9660000000003</v>
      </c>
      <c r="F119" s="91">
        <v>3525.8980000000001</v>
      </c>
      <c r="G119" s="92">
        <v>2382.38348</v>
      </c>
      <c r="H119" s="93">
        <v>4020.7559999999999</v>
      </c>
      <c r="I119" s="147">
        <f t="shared" si="87"/>
        <v>1.0739189346481111</v>
      </c>
      <c r="J119" s="193">
        <f t="shared" si="94"/>
        <v>-2.1587798672024539E-2</v>
      </c>
      <c r="K119" s="194">
        <f t="shared" si="95"/>
        <v>-7.7795847222354331E-2</v>
      </c>
      <c r="L119" s="91">
        <v>2737.2939999999999</v>
      </c>
      <c r="M119" s="92">
        <v>1921.02943</v>
      </c>
      <c r="N119" s="92">
        <v>3260.2150000000001</v>
      </c>
      <c r="O119" s="97">
        <f t="shared" si="84"/>
        <v>0.81084626871165533</v>
      </c>
      <c r="P119" s="98">
        <f t="shared" si="96"/>
        <v>3.4506737619150685E-2</v>
      </c>
      <c r="Q119" s="99">
        <f t="shared" si="97"/>
        <v>4.4985727479475157E-3</v>
      </c>
      <c r="R119" s="91">
        <v>685.95405000000005</v>
      </c>
      <c r="S119" s="92">
        <v>389.67573999999991</v>
      </c>
      <c r="T119" s="93">
        <v>650.52200000000005</v>
      </c>
      <c r="U119" s="100">
        <f t="shared" si="88"/>
        <v>0.161790966673929</v>
      </c>
      <c r="V119" s="101">
        <f t="shared" si="98"/>
        <v>-3.2756365665236792E-2</v>
      </c>
      <c r="W119" s="102">
        <f t="shared" si="99"/>
        <v>-1.774531186222339E-3</v>
      </c>
      <c r="X119" s="91">
        <v>102.65</v>
      </c>
      <c r="Y119" s="92">
        <v>71.678309999999996</v>
      </c>
      <c r="Z119" s="93">
        <v>110.01900000000001</v>
      </c>
      <c r="AA119" s="100">
        <f t="shared" si="89"/>
        <v>2.7362764614415797E-2</v>
      </c>
      <c r="AB119" s="101">
        <f t="shared" si="100"/>
        <v>-1.7503861346983285E-3</v>
      </c>
      <c r="AC119" s="102">
        <f t="shared" si="101"/>
        <v>-2.7240415617250796E-3</v>
      </c>
      <c r="AD119" s="91">
        <v>553.99606999999992</v>
      </c>
      <c r="AE119" s="92">
        <v>403.95873999999998</v>
      </c>
      <c r="AF119" s="92">
        <v>537.97799999999995</v>
      </c>
      <c r="AG119" s="92">
        <f t="shared" si="102"/>
        <v>-16.018069999999966</v>
      </c>
      <c r="AH119" s="93">
        <f t="shared" si="103"/>
        <v>134.01925999999997</v>
      </c>
      <c r="AI119" s="91">
        <v>0</v>
      </c>
      <c r="AJ119" s="92">
        <v>0</v>
      </c>
      <c r="AK119" s="92">
        <v>0</v>
      </c>
      <c r="AL119" s="92">
        <f t="shared" si="104"/>
        <v>0</v>
      </c>
      <c r="AM119" s="93">
        <f t="shared" si="105"/>
        <v>0</v>
      </c>
      <c r="AN119" s="100">
        <f t="shared" si="85"/>
        <v>0.12459060585470101</v>
      </c>
      <c r="AO119" s="101">
        <f t="shared" si="106"/>
        <v>-1.8833413178888633E-2</v>
      </c>
      <c r="AP119" s="102">
        <f t="shared" si="107"/>
        <v>-2.2633999586517392E-2</v>
      </c>
      <c r="AQ119" s="100">
        <f t="shared" si="86"/>
        <v>0</v>
      </c>
      <c r="AR119" s="101">
        <f t="shared" si="108"/>
        <v>0</v>
      </c>
      <c r="AS119" s="102">
        <f t="shared" si="109"/>
        <v>0</v>
      </c>
      <c r="AT119" s="100">
        <f t="shared" si="90"/>
        <v>0</v>
      </c>
      <c r="AU119" s="101">
        <f t="shared" si="110"/>
        <v>0</v>
      </c>
      <c r="AV119" s="102">
        <f t="shared" si="111"/>
        <v>0</v>
      </c>
      <c r="AW119" s="91">
        <v>3165</v>
      </c>
      <c r="AX119" s="92">
        <v>1969</v>
      </c>
      <c r="AY119" s="93">
        <v>2771</v>
      </c>
      <c r="AZ119" s="91">
        <v>23</v>
      </c>
      <c r="BA119" s="92">
        <v>23</v>
      </c>
      <c r="BB119" s="93">
        <v>23</v>
      </c>
      <c r="BC119" s="91">
        <v>55</v>
      </c>
      <c r="BD119" s="92">
        <v>56</v>
      </c>
      <c r="BE119" s="93">
        <v>56</v>
      </c>
      <c r="BF119" s="91">
        <f t="shared" si="112"/>
        <v>13.386473429951691</v>
      </c>
      <c r="BG119" s="92">
        <f t="shared" si="113"/>
        <v>-1.9033816425120769</v>
      </c>
      <c r="BH119" s="93">
        <f t="shared" si="114"/>
        <v>-0.88164251207729372</v>
      </c>
      <c r="BI119" s="91">
        <f t="shared" si="115"/>
        <v>5.4980158730158726</v>
      </c>
      <c r="BJ119" s="92">
        <f t="shared" si="116"/>
        <v>-0.8959235209235219</v>
      </c>
      <c r="BK119" s="93">
        <f t="shared" si="117"/>
        <v>-0.36210317460317487</v>
      </c>
      <c r="BL119" s="91">
        <v>320</v>
      </c>
      <c r="BM119" s="92">
        <v>320</v>
      </c>
      <c r="BN119" s="93">
        <v>320</v>
      </c>
      <c r="BO119" s="91">
        <v>81420</v>
      </c>
      <c r="BP119" s="92">
        <v>53193</v>
      </c>
      <c r="BQ119" s="93">
        <v>79906</v>
      </c>
      <c r="BR119" s="91">
        <f t="shared" si="91"/>
        <v>50.31857432483168</v>
      </c>
      <c r="BS119" s="92">
        <f t="shared" si="118"/>
        <v>7.0135141430581598</v>
      </c>
      <c r="BT119" s="93">
        <f t="shared" si="119"/>
        <v>5.5310368668954837</v>
      </c>
      <c r="BU119" s="91">
        <f t="shared" si="92"/>
        <v>1451.0126308191989</v>
      </c>
      <c r="BV119" s="92">
        <f t="shared" si="120"/>
        <v>336.98482671177385</v>
      </c>
      <c r="BW119" s="93">
        <f t="shared" si="121"/>
        <v>241.06672934637004</v>
      </c>
      <c r="BX119" s="151">
        <f t="shared" si="93"/>
        <v>28.836521111512088</v>
      </c>
      <c r="BY119" s="195">
        <f t="shared" si="122"/>
        <v>3.1114026280997642</v>
      </c>
      <c r="BZ119" s="196">
        <f t="shared" si="123"/>
        <v>1.8212849510245306</v>
      </c>
      <c r="CA119" s="100">
        <f t="shared" si="124"/>
        <v>0.91467490842490851</v>
      </c>
      <c r="CB119" s="101">
        <f t="shared" si="125"/>
        <v>-1.7330586080586019E-2</v>
      </c>
      <c r="CC119" s="192">
        <f t="shared" si="126"/>
        <v>-3.712522514318084E-3</v>
      </c>
      <c r="CD119" s="206"/>
    </row>
    <row r="120" spans="1:82" s="139" customFormat="1" ht="15" customHeight="1" x14ac:dyDescent="0.2">
      <c r="A120" s="138" t="s">
        <v>151</v>
      </c>
      <c r="B120" s="172" t="s">
        <v>234</v>
      </c>
      <c r="C120" s="92">
        <v>3609.7359999999999</v>
      </c>
      <c r="D120" s="92">
        <v>2552.7530000000002</v>
      </c>
      <c r="E120" s="92">
        <v>4008.6080000000002</v>
      </c>
      <c r="F120" s="91">
        <v>3609.7359999999999</v>
      </c>
      <c r="G120" s="92">
        <v>2537.4169999999999</v>
      </c>
      <c r="H120" s="93">
        <v>4002.5439999999999</v>
      </c>
      <c r="I120" s="147">
        <f>IF(H120=0,"0",(E120/H120))</f>
        <v>1.0015150364368262</v>
      </c>
      <c r="J120" s="193">
        <f t="shared" si="94"/>
        <v>1.515036436826156E-3</v>
      </c>
      <c r="K120" s="194">
        <f t="shared" si="95"/>
        <v>-4.528905098995617E-3</v>
      </c>
      <c r="L120" s="91">
        <v>2518.5500000000002</v>
      </c>
      <c r="M120" s="92">
        <v>1709.7339999999999</v>
      </c>
      <c r="N120" s="92">
        <v>3111.018</v>
      </c>
      <c r="O120" s="97">
        <f>IF(H120=0,"0",(N120/H120))</f>
        <v>0.77726016253662678</v>
      </c>
      <c r="P120" s="98">
        <f t="shared" si="96"/>
        <v>7.954985906845069E-2</v>
      </c>
      <c r="Q120" s="99">
        <f t="shared" si="97"/>
        <v>0.1034513246514861</v>
      </c>
      <c r="R120" s="91">
        <v>1032.1110000000001</v>
      </c>
      <c r="S120" s="92">
        <v>792.82799999999997</v>
      </c>
      <c r="T120" s="93">
        <v>837.12400000000002</v>
      </c>
      <c r="U120" s="100">
        <f t="shared" si="88"/>
        <v>0.2091479818835221</v>
      </c>
      <c r="V120" s="101">
        <f t="shared" si="98"/>
        <v>-7.677625191086071E-2</v>
      </c>
      <c r="W120" s="102">
        <f t="shared" si="99"/>
        <v>-0.10330677033103311</v>
      </c>
      <c r="X120" s="91">
        <v>59.075000000000003</v>
      </c>
      <c r="Y120" s="92">
        <v>34.854999999999997</v>
      </c>
      <c r="Z120" s="93">
        <v>54.402000000000001</v>
      </c>
      <c r="AA120" s="100">
        <f t="shared" si="89"/>
        <v>1.3591855579851216E-2</v>
      </c>
      <c r="AB120" s="101">
        <f t="shared" si="100"/>
        <v>-2.7736071575899732E-3</v>
      </c>
      <c r="AC120" s="102">
        <f t="shared" si="101"/>
        <v>-1.4455432045291233E-4</v>
      </c>
      <c r="AD120" s="91">
        <v>434.01900000000001</v>
      </c>
      <c r="AE120" s="92">
        <v>480.23947999999996</v>
      </c>
      <c r="AF120" s="92">
        <v>542.25800000000004</v>
      </c>
      <c r="AG120" s="92">
        <f t="shared" si="102"/>
        <v>108.23900000000003</v>
      </c>
      <c r="AH120" s="93">
        <f t="shared" si="103"/>
        <v>62.01852000000008</v>
      </c>
      <c r="AI120" s="91">
        <v>0</v>
      </c>
      <c r="AJ120" s="92">
        <v>0</v>
      </c>
      <c r="AK120" s="92">
        <v>0</v>
      </c>
      <c r="AL120" s="92">
        <f t="shared" si="104"/>
        <v>0</v>
      </c>
      <c r="AM120" s="93">
        <f t="shared" si="105"/>
        <v>0</v>
      </c>
      <c r="AN120" s="100">
        <f t="shared" si="85"/>
        <v>0.13527339166114521</v>
      </c>
      <c r="AO120" s="101">
        <f t="shared" si="106"/>
        <v>1.5037728997726055E-2</v>
      </c>
      <c r="AP120" s="102">
        <f t="shared" si="107"/>
        <v>-5.2852713763077153E-2</v>
      </c>
      <c r="AQ120" s="100">
        <f t="shared" si="86"/>
        <v>0</v>
      </c>
      <c r="AR120" s="101">
        <f t="shared" si="108"/>
        <v>0</v>
      </c>
      <c r="AS120" s="102">
        <f t="shared" si="109"/>
        <v>0</v>
      </c>
      <c r="AT120" s="100">
        <f t="shared" si="90"/>
        <v>0</v>
      </c>
      <c r="AU120" s="101">
        <f t="shared" si="110"/>
        <v>0</v>
      </c>
      <c r="AV120" s="102">
        <f t="shared" si="111"/>
        <v>0</v>
      </c>
      <c r="AW120" s="91">
        <v>1588</v>
      </c>
      <c r="AX120" s="92">
        <v>1055</v>
      </c>
      <c r="AY120" s="93">
        <v>1588</v>
      </c>
      <c r="AZ120" s="91">
        <v>18</v>
      </c>
      <c r="BA120" s="92">
        <v>19</v>
      </c>
      <c r="BB120" s="93">
        <v>19</v>
      </c>
      <c r="BC120" s="91">
        <v>71</v>
      </c>
      <c r="BD120" s="92">
        <v>76</v>
      </c>
      <c r="BE120" s="93">
        <v>77</v>
      </c>
      <c r="BF120" s="91">
        <f t="shared" si="112"/>
        <v>9.2865497076023402</v>
      </c>
      <c r="BG120" s="92">
        <f t="shared" si="113"/>
        <v>-0.51591942820012981</v>
      </c>
      <c r="BH120" s="93">
        <f t="shared" si="114"/>
        <v>3.2163742690059394E-2</v>
      </c>
      <c r="BI120" s="91">
        <f t="shared" si="115"/>
        <v>2.2914862914862915</v>
      </c>
      <c r="BJ120" s="92">
        <f t="shared" si="116"/>
        <v>-0.19364672885799639</v>
      </c>
      <c r="BK120" s="93">
        <f t="shared" si="117"/>
        <v>-2.2110199741778747E-2</v>
      </c>
      <c r="BL120" s="91">
        <v>115</v>
      </c>
      <c r="BM120" s="92">
        <v>115</v>
      </c>
      <c r="BN120" s="93">
        <v>115</v>
      </c>
      <c r="BO120" s="91">
        <v>30710</v>
      </c>
      <c r="BP120" s="92">
        <v>20252</v>
      </c>
      <c r="BQ120" s="93">
        <v>30395</v>
      </c>
      <c r="BR120" s="91">
        <f t="shared" si="91"/>
        <v>131.6842901793058</v>
      </c>
      <c r="BS120" s="92">
        <f t="shared" si="118"/>
        <v>14.141600501676365</v>
      </c>
      <c r="BT120" s="93">
        <f t="shared" si="119"/>
        <v>6.3921215046070046</v>
      </c>
      <c r="BU120" s="91">
        <f t="shared" si="92"/>
        <v>2520.4937027707811</v>
      </c>
      <c r="BV120" s="92">
        <f t="shared" si="120"/>
        <v>247.36020151133516</v>
      </c>
      <c r="BW120" s="93">
        <f t="shared" si="121"/>
        <v>115.35910561438277</v>
      </c>
      <c r="BX120" s="151">
        <f t="shared" si="93"/>
        <v>19.140428211586901</v>
      </c>
      <c r="BY120" s="195">
        <f t="shared" si="122"/>
        <v>-0.19836272040302205</v>
      </c>
      <c r="BZ120" s="196">
        <f t="shared" si="123"/>
        <v>-5.57803192187869E-2</v>
      </c>
      <c r="CA120" s="100">
        <f t="shared" si="124"/>
        <v>0.96814779423475072</v>
      </c>
      <c r="CB120" s="101">
        <f t="shared" si="125"/>
        <v>-1.0033444816053505E-2</v>
      </c>
      <c r="CC120" s="192">
        <f t="shared" si="126"/>
        <v>-4.8044036994313588E-3</v>
      </c>
      <c r="CD120" s="206"/>
    </row>
    <row r="121" spans="1:82" s="136" customFormat="1" ht="15" customHeight="1" x14ac:dyDescent="0.2">
      <c r="A121" s="137" t="s">
        <v>158</v>
      </c>
      <c r="B121" s="173" t="s">
        <v>235</v>
      </c>
      <c r="C121" s="69">
        <v>517.13</v>
      </c>
      <c r="D121" s="69">
        <v>334.07499999999999</v>
      </c>
      <c r="E121" s="69">
        <v>513.39400000000001</v>
      </c>
      <c r="F121" s="68">
        <v>465.94</v>
      </c>
      <c r="G121" s="69">
        <v>336.55599999999998</v>
      </c>
      <c r="H121" s="70">
        <v>493.24400000000003</v>
      </c>
      <c r="I121" s="145">
        <f t="shared" ref="I121:I124" si="127">IF(H121=0,"0",(E121/H121))</f>
        <v>1.0408519921174915</v>
      </c>
      <c r="J121" s="176">
        <f t="shared" si="94"/>
        <v>-6.9011938860745969E-2</v>
      </c>
      <c r="K121" s="146">
        <f t="shared" si="95"/>
        <v>4.8223722230756438E-2</v>
      </c>
      <c r="L121" s="68">
        <v>346.48399999999998</v>
      </c>
      <c r="M121" s="69">
        <v>250.32599999999999</v>
      </c>
      <c r="N121" s="69">
        <v>369.90199999999999</v>
      </c>
      <c r="O121" s="74">
        <f t="shared" ref="O121:O124" si="128">IF(H121=0,"0",(N121/H121))</f>
        <v>0.74993715078135759</v>
      </c>
      <c r="P121" s="75">
        <f t="shared" si="96"/>
        <v>6.3135082522766117E-3</v>
      </c>
      <c r="Q121" s="76">
        <f t="shared" si="97"/>
        <v>6.1500841416304297E-3</v>
      </c>
      <c r="R121" s="68">
        <v>104.61799999999999</v>
      </c>
      <c r="S121" s="69">
        <v>77.160999999999987</v>
      </c>
      <c r="T121" s="70">
        <v>108.23399999999999</v>
      </c>
      <c r="U121" s="77">
        <f t="shared" si="88"/>
        <v>0.21943297840419748</v>
      </c>
      <c r="V121" s="78">
        <f t="shared" si="98"/>
        <v>-5.0980770965107503E-3</v>
      </c>
      <c r="W121" s="79">
        <f t="shared" si="99"/>
        <v>-9.8334735384212613E-3</v>
      </c>
      <c r="X121" s="68">
        <v>14.834</v>
      </c>
      <c r="Y121" s="69">
        <v>9.0690000000000008</v>
      </c>
      <c r="Z121" s="70">
        <v>15.108000000000001</v>
      </c>
      <c r="AA121" s="77">
        <f t="shared" si="89"/>
        <v>3.0629870814444776E-2</v>
      </c>
      <c r="AB121" s="78">
        <f t="shared" si="100"/>
        <v>-1.2068463594402702E-3</v>
      </c>
      <c r="AC121" s="79">
        <f t="shared" si="101"/>
        <v>3.6833893967906511E-3</v>
      </c>
      <c r="AD121" s="68">
        <v>37.585000000000001</v>
      </c>
      <c r="AE121" s="69">
        <v>40.200000000000003</v>
      </c>
      <c r="AF121" s="69">
        <v>39.901000000000003</v>
      </c>
      <c r="AG121" s="69">
        <f t="shared" si="102"/>
        <v>2.3160000000000025</v>
      </c>
      <c r="AH121" s="70">
        <f t="shared" si="103"/>
        <v>-0.29899999999999949</v>
      </c>
      <c r="AI121" s="68">
        <v>0</v>
      </c>
      <c r="AJ121" s="69">
        <v>0</v>
      </c>
      <c r="AK121" s="69">
        <v>0</v>
      </c>
      <c r="AL121" s="69">
        <f t="shared" si="104"/>
        <v>0</v>
      </c>
      <c r="AM121" s="70">
        <f t="shared" si="105"/>
        <v>0</v>
      </c>
      <c r="AN121" s="77">
        <f t="shared" si="85"/>
        <v>7.7720035684094482E-2</v>
      </c>
      <c r="AO121" s="78">
        <f t="shared" si="106"/>
        <v>5.0400519275922429E-3</v>
      </c>
      <c r="AP121" s="79">
        <f t="shared" si="107"/>
        <v>-4.2612225035803752E-2</v>
      </c>
      <c r="AQ121" s="77">
        <f t="shared" si="86"/>
        <v>0</v>
      </c>
      <c r="AR121" s="78">
        <f t="shared" ref="AR121:AR124" si="129">AQ121-IF(C121=0,"0",(AI121/C121))</f>
        <v>0</v>
      </c>
      <c r="AS121" s="79">
        <f t="shared" ref="AS121:AS124" si="130">AQ121-IF(D121=0,"0",(AJ121/D121))</f>
        <v>0</v>
      </c>
      <c r="AT121" s="77">
        <f t="shared" si="90"/>
        <v>0</v>
      </c>
      <c r="AU121" s="78">
        <f t="shared" si="110"/>
        <v>0</v>
      </c>
      <c r="AV121" s="79">
        <f t="shared" si="111"/>
        <v>0</v>
      </c>
      <c r="AW121" s="68">
        <v>465</v>
      </c>
      <c r="AX121" s="69">
        <v>252</v>
      </c>
      <c r="AY121" s="70">
        <v>344</v>
      </c>
      <c r="AZ121" s="68">
        <v>2</v>
      </c>
      <c r="BA121" s="69">
        <v>2</v>
      </c>
      <c r="BB121" s="70">
        <v>2</v>
      </c>
      <c r="BC121" s="68">
        <v>13</v>
      </c>
      <c r="BD121" s="69">
        <v>13</v>
      </c>
      <c r="BE121" s="70">
        <v>13</v>
      </c>
      <c r="BF121" s="68">
        <f t="shared" si="112"/>
        <v>19.111111111111111</v>
      </c>
      <c r="BG121" s="69">
        <f t="shared" si="113"/>
        <v>-6.7222222222222214</v>
      </c>
      <c r="BH121" s="70">
        <f t="shared" si="114"/>
        <v>-1.8888888888888893</v>
      </c>
      <c r="BI121" s="68">
        <f t="shared" si="115"/>
        <v>2.9401709401709399</v>
      </c>
      <c r="BJ121" s="69">
        <f t="shared" si="116"/>
        <v>-1.0341880341880341</v>
      </c>
      <c r="BK121" s="70">
        <f t="shared" si="117"/>
        <v>-0.29059829059829045</v>
      </c>
      <c r="BL121" s="68">
        <v>40</v>
      </c>
      <c r="BM121" s="69">
        <v>40</v>
      </c>
      <c r="BN121" s="70">
        <v>40</v>
      </c>
      <c r="BO121" s="68">
        <v>9726</v>
      </c>
      <c r="BP121" s="69">
        <v>5971</v>
      </c>
      <c r="BQ121" s="70">
        <v>9244</v>
      </c>
      <c r="BR121" s="68">
        <f t="shared" si="91"/>
        <v>53.358286456079618</v>
      </c>
      <c r="BS121" s="69">
        <f t="shared" si="118"/>
        <v>5.4516444655387986</v>
      </c>
      <c r="BT121" s="70">
        <f t="shared" si="119"/>
        <v>-3.0068115174591554</v>
      </c>
      <c r="BU121" s="68">
        <f t="shared" si="92"/>
        <v>1433.8488372093022</v>
      </c>
      <c r="BV121" s="69">
        <f t="shared" si="120"/>
        <v>431.82733183295818</v>
      </c>
      <c r="BW121" s="70">
        <f t="shared" si="121"/>
        <v>98.309154669619602</v>
      </c>
      <c r="BX121" s="150">
        <f t="shared" si="93"/>
        <v>26.872093023255815</v>
      </c>
      <c r="BY121" s="177">
        <f t="shared" si="122"/>
        <v>5.9559639909977484</v>
      </c>
      <c r="BZ121" s="149">
        <f t="shared" si="123"/>
        <v>3.1776485788113717</v>
      </c>
      <c r="CA121" s="77">
        <f t="shared" si="124"/>
        <v>0.84652014652014651</v>
      </c>
      <c r="CB121" s="78">
        <f t="shared" si="125"/>
        <v>-4.4139194139194204E-2</v>
      </c>
      <c r="CC121" s="112">
        <f t="shared" si="126"/>
        <v>2.1796389614069156E-2</v>
      </c>
      <c r="CD121" s="206"/>
    </row>
    <row r="122" spans="1:82" s="197" customFormat="1" ht="15" customHeight="1" x14ac:dyDescent="0.2">
      <c r="A122" s="138" t="s">
        <v>162</v>
      </c>
      <c r="B122" s="172" t="s">
        <v>236</v>
      </c>
      <c r="C122" s="92">
        <v>1877.4949999999999</v>
      </c>
      <c r="D122" s="92">
        <v>1203.5488699999999</v>
      </c>
      <c r="E122" s="92">
        <v>1923.6510000000001</v>
      </c>
      <c r="F122" s="91">
        <v>1739.452</v>
      </c>
      <c r="G122" s="92">
        <v>1205.3643800000002</v>
      </c>
      <c r="H122" s="93">
        <v>1788.797</v>
      </c>
      <c r="I122" s="147">
        <f t="shared" si="127"/>
        <v>1.0753880960220752</v>
      </c>
      <c r="J122" s="193">
        <f t="shared" si="94"/>
        <v>-3.9719553044343936E-3</v>
      </c>
      <c r="K122" s="194">
        <f t="shared" si="95"/>
        <v>7.6894287867565358E-2</v>
      </c>
      <c r="L122" s="91">
        <v>1335.8676599999999</v>
      </c>
      <c r="M122" s="92">
        <v>906.87131000000011</v>
      </c>
      <c r="N122" s="92">
        <v>1358.559</v>
      </c>
      <c r="O122" s="100">
        <f t="shared" si="128"/>
        <v>0.75948193115261264</v>
      </c>
      <c r="P122" s="98">
        <f t="shared" si="96"/>
        <v>-8.4999734932182935E-3</v>
      </c>
      <c r="Q122" s="99">
        <f t="shared" si="97"/>
        <v>7.1191394132383845E-3</v>
      </c>
      <c r="R122" s="91">
        <v>359.46045000000004</v>
      </c>
      <c r="S122" s="92">
        <v>273.8493400000001</v>
      </c>
      <c r="T122" s="93">
        <v>392.80900000000003</v>
      </c>
      <c r="U122" s="100">
        <f t="shared" si="88"/>
        <v>0.21959395057124986</v>
      </c>
      <c r="V122" s="101">
        <f t="shared" si="98"/>
        <v>1.2942401692637495E-2</v>
      </c>
      <c r="W122" s="102">
        <f t="shared" si="99"/>
        <v>-7.5982118518674036E-3</v>
      </c>
      <c r="X122" s="91">
        <v>44.124199999999995</v>
      </c>
      <c r="Y122" s="92">
        <v>24.643730000000001</v>
      </c>
      <c r="Z122" s="93">
        <v>37.429000000000002</v>
      </c>
      <c r="AA122" s="100">
        <f t="shared" si="89"/>
        <v>2.0924118276137538E-2</v>
      </c>
      <c r="AB122" s="101">
        <f t="shared" si="100"/>
        <v>-4.4426064164667968E-3</v>
      </c>
      <c r="AC122" s="102">
        <f t="shared" si="101"/>
        <v>4.7907243862905374E-4</v>
      </c>
      <c r="AD122" s="91">
        <v>186.47601</v>
      </c>
      <c r="AE122" s="92">
        <v>189.74387999999996</v>
      </c>
      <c r="AF122" s="92">
        <v>194.268</v>
      </c>
      <c r="AG122" s="92">
        <f t="shared" si="102"/>
        <v>7.7919899999999984</v>
      </c>
      <c r="AH122" s="93">
        <f t="shared" si="103"/>
        <v>4.524120000000039</v>
      </c>
      <c r="AI122" s="91">
        <v>0</v>
      </c>
      <c r="AJ122" s="92">
        <v>0</v>
      </c>
      <c r="AK122" s="92">
        <v>0</v>
      </c>
      <c r="AL122" s="92">
        <f t="shared" si="104"/>
        <v>0</v>
      </c>
      <c r="AM122" s="93">
        <f t="shared" si="105"/>
        <v>0</v>
      </c>
      <c r="AN122" s="100">
        <f t="shared" si="85"/>
        <v>0.10098921270022472</v>
      </c>
      <c r="AO122" s="101">
        <f t="shared" si="106"/>
        <v>1.6675047862222819E-3</v>
      </c>
      <c r="AP122" s="102">
        <f t="shared" si="107"/>
        <v>-5.6664443690146851E-2</v>
      </c>
      <c r="AQ122" s="100">
        <f t="shared" si="86"/>
        <v>0</v>
      </c>
      <c r="AR122" s="101">
        <f t="shared" si="129"/>
        <v>0</v>
      </c>
      <c r="AS122" s="102">
        <f t="shared" si="130"/>
        <v>0</v>
      </c>
      <c r="AT122" s="100">
        <f t="shared" si="90"/>
        <v>0</v>
      </c>
      <c r="AU122" s="101">
        <f t="shared" si="110"/>
        <v>0</v>
      </c>
      <c r="AV122" s="102">
        <f t="shared" si="111"/>
        <v>0</v>
      </c>
      <c r="AW122" s="91">
        <v>1063</v>
      </c>
      <c r="AX122" s="92">
        <v>615</v>
      </c>
      <c r="AY122" s="93">
        <v>880</v>
      </c>
      <c r="AZ122" s="91">
        <v>22</v>
      </c>
      <c r="BA122" s="92">
        <v>25</v>
      </c>
      <c r="BB122" s="93">
        <v>24</v>
      </c>
      <c r="BC122" s="91">
        <v>29</v>
      </c>
      <c r="BD122" s="92">
        <v>29</v>
      </c>
      <c r="BE122" s="93">
        <v>29</v>
      </c>
      <c r="BF122" s="91">
        <f t="shared" si="112"/>
        <v>4.0740740740740735</v>
      </c>
      <c r="BG122" s="92">
        <f t="shared" si="113"/>
        <v>-1.294612794612795</v>
      </c>
      <c r="BH122" s="93">
        <f t="shared" si="114"/>
        <v>-2.5925925925927018E-2</v>
      </c>
      <c r="BI122" s="91">
        <f t="shared" si="115"/>
        <v>3.3716475095785441</v>
      </c>
      <c r="BJ122" s="92">
        <f t="shared" si="116"/>
        <v>-0.70114942528735646</v>
      </c>
      <c r="BK122" s="93">
        <f t="shared" si="117"/>
        <v>-0.16283524904214586</v>
      </c>
      <c r="BL122" s="91">
        <v>115</v>
      </c>
      <c r="BM122" s="92">
        <v>97</v>
      </c>
      <c r="BN122" s="93">
        <v>103</v>
      </c>
      <c r="BO122" s="91">
        <v>27202</v>
      </c>
      <c r="BP122" s="92">
        <v>15950</v>
      </c>
      <c r="BQ122" s="93">
        <v>25054</v>
      </c>
      <c r="BR122" s="91">
        <f t="shared" si="91"/>
        <v>71.397661052127404</v>
      </c>
      <c r="BS122" s="92">
        <f t="shared" si="118"/>
        <v>7.4519217682512178</v>
      </c>
      <c r="BT122" s="93">
        <f t="shared" si="119"/>
        <v>-4.1737734306312291</v>
      </c>
      <c r="BU122" s="91">
        <f t="shared" si="92"/>
        <v>2032.7238636363636</v>
      </c>
      <c r="BV122" s="92">
        <f t="shared" si="120"/>
        <v>396.36262186778413</v>
      </c>
      <c r="BW122" s="93">
        <f t="shared" si="121"/>
        <v>72.781782335550361</v>
      </c>
      <c r="BX122" s="151">
        <f t="shared" si="93"/>
        <v>28.470454545454544</v>
      </c>
      <c r="BY122" s="195">
        <f t="shared" si="122"/>
        <v>2.8806144701958409</v>
      </c>
      <c r="BZ122" s="196">
        <f t="shared" si="123"/>
        <v>2.5354951958610492</v>
      </c>
      <c r="CA122" s="100">
        <f t="shared" si="124"/>
        <v>0.89099896866887163</v>
      </c>
      <c r="CB122" s="101">
        <f t="shared" si="125"/>
        <v>2.4555267442561757E-2</v>
      </c>
      <c r="CC122" s="192">
        <f t="shared" si="126"/>
        <v>-1.747058763345799E-2</v>
      </c>
      <c r="CD122" s="206"/>
    </row>
    <row r="123" spans="1:82" s="197" customFormat="1" ht="16.5" customHeight="1" x14ac:dyDescent="0.2">
      <c r="A123" s="138" t="s">
        <v>175</v>
      </c>
      <c r="B123" s="172" t="s">
        <v>237</v>
      </c>
      <c r="C123" s="92">
        <v>773.41200000000003</v>
      </c>
      <c r="D123" s="92">
        <v>511.27</v>
      </c>
      <c r="E123" s="92">
        <v>808.07899999999995</v>
      </c>
      <c r="F123" s="91">
        <v>689.44200000000001</v>
      </c>
      <c r="G123" s="92">
        <v>548.00099999999998</v>
      </c>
      <c r="H123" s="93">
        <v>811.745</v>
      </c>
      <c r="I123" s="147">
        <f t="shared" si="127"/>
        <v>0.99548380341116971</v>
      </c>
      <c r="J123" s="193">
        <f t="shared" si="94"/>
        <v>-0.12631034315953538</v>
      </c>
      <c r="K123" s="194">
        <f t="shared" si="95"/>
        <v>6.2511053361443469E-2</v>
      </c>
      <c r="L123" s="91">
        <v>530.60699999999997</v>
      </c>
      <c r="M123" s="92">
        <v>415.69</v>
      </c>
      <c r="N123" s="92">
        <v>631.43799999999999</v>
      </c>
      <c r="O123" s="100">
        <f t="shared" si="128"/>
        <v>0.77787728905013276</v>
      </c>
      <c r="P123" s="98">
        <f t="shared" si="96"/>
        <v>8.2592501142977337E-3</v>
      </c>
      <c r="Q123" s="99">
        <f t="shared" si="97"/>
        <v>1.9320279117669092E-2</v>
      </c>
      <c r="R123" s="91">
        <v>144.78100000000001</v>
      </c>
      <c r="S123" s="92">
        <v>121.60599999999998</v>
      </c>
      <c r="T123" s="93">
        <v>164.38800000000001</v>
      </c>
      <c r="U123" s="100">
        <f t="shared" si="88"/>
        <v>0.20251187257081965</v>
      </c>
      <c r="V123" s="101">
        <f t="shared" si="98"/>
        <v>-7.4854876132132431E-3</v>
      </c>
      <c r="W123" s="102">
        <f t="shared" si="99"/>
        <v>-1.9396481611015759E-2</v>
      </c>
      <c r="X123" s="91">
        <v>14.054</v>
      </c>
      <c r="Y123" s="92">
        <v>10.705</v>
      </c>
      <c r="Z123" s="93">
        <v>15.919</v>
      </c>
      <c r="AA123" s="100">
        <f t="shared" si="89"/>
        <v>1.9610838379047608E-2</v>
      </c>
      <c r="AB123" s="101">
        <f t="shared" si="100"/>
        <v>-7.7376250108444206E-4</v>
      </c>
      <c r="AC123" s="102">
        <f t="shared" si="101"/>
        <v>7.6202493346669981E-5</v>
      </c>
      <c r="AD123" s="91">
        <v>116.47201999999999</v>
      </c>
      <c r="AE123" s="92">
        <v>93.941000000000003</v>
      </c>
      <c r="AF123" s="92">
        <v>97.763000000000005</v>
      </c>
      <c r="AG123" s="92">
        <f t="shared" si="102"/>
        <v>-18.709019999999981</v>
      </c>
      <c r="AH123" s="93">
        <f t="shared" si="103"/>
        <v>3.8220000000000027</v>
      </c>
      <c r="AI123" s="91">
        <v>11.733000000000001</v>
      </c>
      <c r="AJ123" s="92">
        <v>0</v>
      </c>
      <c r="AK123" s="92">
        <v>0</v>
      </c>
      <c r="AL123" s="92">
        <f t="shared" si="104"/>
        <v>-11.733000000000001</v>
      </c>
      <c r="AM123" s="93">
        <f t="shared" si="105"/>
        <v>0</v>
      </c>
      <c r="AN123" s="100">
        <f t="shared" si="85"/>
        <v>0.12098198319718742</v>
      </c>
      <c r="AO123" s="101">
        <f t="shared" si="106"/>
        <v>-2.9613068340673371E-2</v>
      </c>
      <c r="AP123" s="102">
        <f t="shared" si="107"/>
        <v>-6.2758506172421596E-2</v>
      </c>
      <c r="AQ123" s="100">
        <f t="shared" si="86"/>
        <v>0</v>
      </c>
      <c r="AR123" s="101">
        <f t="shared" si="129"/>
        <v>-1.5170439558734542E-2</v>
      </c>
      <c r="AS123" s="102">
        <f t="shared" si="130"/>
        <v>0</v>
      </c>
      <c r="AT123" s="100">
        <f t="shared" si="90"/>
        <v>0</v>
      </c>
      <c r="AU123" s="101">
        <f t="shared" si="110"/>
        <v>-1.7018110297893078E-2</v>
      </c>
      <c r="AV123" s="102">
        <f t="shared" si="111"/>
        <v>0</v>
      </c>
      <c r="AW123" s="91">
        <v>626</v>
      </c>
      <c r="AX123" s="92">
        <v>367</v>
      </c>
      <c r="AY123" s="93">
        <v>568</v>
      </c>
      <c r="AZ123" s="91">
        <v>6</v>
      </c>
      <c r="BA123" s="92">
        <v>7.55</v>
      </c>
      <c r="BB123" s="93">
        <v>8</v>
      </c>
      <c r="BC123" s="91">
        <v>18</v>
      </c>
      <c r="BD123" s="92">
        <v>17.78</v>
      </c>
      <c r="BE123" s="93">
        <v>18</v>
      </c>
      <c r="BF123" s="91">
        <f t="shared" si="112"/>
        <v>7.8888888888888893</v>
      </c>
      <c r="BG123" s="92">
        <f t="shared" si="113"/>
        <v>-3.7037037037037024</v>
      </c>
      <c r="BH123" s="93">
        <f t="shared" si="114"/>
        <v>-0.21265636497424545</v>
      </c>
      <c r="BI123" s="91">
        <f t="shared" si="115"/>
        <v>3.5061728395061729</v>
      </c>
      <c r="BJ123" s="92">
        <f t="shared" si="116"/>
        <v>-0.35802469135802495</v>
      </c>
      <c r="BK123" s="93">
        <f t="shared" si="117"/>
        <v>6.5977863878126541E-2</v>
      </c>
      <c r="BL123" s="91">
        <v>65</v>
      </c>
      <c r="BM123" s="92">
        <v>65</v>
      </c>
      <c r="BN123" s="93">
        <v>65</v>
      </c>
      <c r="BO123" s="91">
        <v>15917</v>
      </c>
      <c r="BP123" s="92">
        <v>9188</v>
      </c>
      <c r="BQ123" s="93">
        <v>14403</v>
      </c>
      <c r="BR123" s="91">
        <f t="shared" si="91"/>
        <v>56.359439005762688</v>
      </c>
      <c r="BS123" s="92">
        <f t="shared" si="118"/>
        <v>13.044618373734039</v>
      </c>
      <c r="BT123" s="93">
        <f t="shared" si="119"/>
        <v>-3.283682457014848</v>
      </c>
      <c r="BU123" s="91">
        <f t="shared" si="92"/>
        <v>1429.1285211267605</v>
      </c>
      <c r="BV123" s="92">
        <f t="shared" si="120"/>
        <v>327.78347320343778</v>
      </c>
      <c r="BW123" s="93">
        <f t="shared" si="121"/>
        <v>-64.062214568062473</v>
      </c>
      <c r="BX123" s="151">
        <f t="shared" si="93"/>
        <v>25.357394366197184</v>
      </c>
      <c r="BY123" s="195">
        <f t="shared" si="122"/>
        <v>-6.9123205687798617E-2</v>
      </c>
      <c r="BZ123" s="196">
        <f t="shared" si="123"/>
        <v>0.32197202287293436</v>
      </c>
      <c r="CA123" s="100">
        <f t="shared" si="124"/>
        <v>0.81166525781910392</v>
      </c>
      <c r="CB123" s="101">
        <f t="shared" si="125"/>
        <v>-8.5319808396731478E-2</v>
      </c>
      <c r="CC123" s="192">
        <f t="shared" si="126"/>
        <v>3.0704781831003669E-2</v>
      </c>
      <c r="CD123" s="206"/>
    </row>
    <row r="124" spans="1:82" ht="14.25" customHeight="1" thickBot="1" x14ac:dyDescent="0.25">
      <c r="A124" s="140" t="s">
        <v>183</v>
      </c>
      <c r="B124" s="175" t="s">
        <v>238</v>
      </c>
      <c r="C124" s="113">
        <v>921.101</v>
      </c>
      <c r="D124" s="113">
        <v>692.93899999999996</v>
      </c>
      <c r="E124" s="113">
        <v>1091.8019999999999</v>
      </c>
      <c r="F124" s="143">
        <v>891.41600000000005</v>
      </c>
      <c r="G124" s="113">
        <v>667.48500000000001</v>
      </c>
      <c r="H124" s="144">
        <v>998.92600000000004</v>
      </c>
      <c r="I124" s="178">
        <f t="shared" si="127"/>
        <v>1.0929758560694185</v>
      </c>
      <c r="J124" s="179">
        <f t="shared" si="94"/>
        <v>5.9674905671400102E-2</v>
      </c>
      <c r="K124" s="180">
        <f t="shared" si="95"/>
        <v>5.4841665787989102E-2</v>
      </c>
      <c r="L124" s="143">
        <v>548.81899999999996</v>
      </c>
      <c r="M124" s="113">
        <v>512.23800000000006</v>
      </c>
      <c r="N124" s="113">
        <v>653.93299999999999</v>
      </c>
      <c r="O124" s="148">
        <f t="shared" si="128"/>
        <v>0.65463607914900601</v>
      </c>
      <c r="P124" s="181">
        <f t="shared" si="96"/>
        <v>3.8965056865358449E-2</v>
      </c>
      <c r="Q124" s="182">
        <f t="shared" si="97"/>
        <v>-0.1127789189408388</v>
      </c>
      <c r="R124" s="143">
        <v>293.63099999999997</v>
      </c>
      <c r="S124" s="113">
        <v>131.11899999999997</v>
      </c>
      <c r="T124" s="144">
        <v>310.68700000000001</v>
      </c>
      <c r="U124" s="148">
        <f t="shared" si="88"/>
        <v>0.31102103659330121</v>
      </c>
      <c r="V124" s="171">
        <f t="shared" si="98"/>
        <v>-1.8377358768684626E-2</v>
      </c>
      <c r="W124" s="183">
        <f t="shared" si="99"/>
        <v>0.11458366346881158</v>
      </c>
      <c r="X124" s="143">
        <v>48.966000000000001</v>
      </c>
      <c r="Y124" s="113">
        <v>24.128</v>
      </c>
      <c r="Z124" s="144">
        <v>34.305999999999997</v>
      </c>
      <c r="AA124" s="148">
        <f t="shared" si="89"/>
        <v>3.434288425769276E-2</v>
      </c>
      <c r="AB124" s="171">
        <f t="shared" si="100"/>
        <v>-2.0587698096673775E-2</v>
      </c>
      <c r="AC124" s="183">
        <f t="shared" si="101"/>
        <v>-1.8047445279728361E-3</v>
      </c>
      <c r="AD124" s="143">
        <v>34.155999999999999</v>
      </c>
      <c r="AE124" s="113">
        <v>31.073</v>
      </c>
      <c r="AF124" s="113">
        <v>30.704000000000001</v>
      </c>
      <c r="AG124" s="113">
        <f t="shared" si="102"/>
        <v>-3.4519999999999982</v>
      </c>
      <c r="AH124" s="144">
        <f t="shared" si="103"/>
        <v>-0.36899999999999977</v>
      </c>
      <c r="AI124" s="143">
        <v>0</v>
      </c>
      <c r="AJ124" s="113">
        <v>0</v>
      </c>
      <c r="AK124" s="113">
        <v>0</v>
      </c>
      <c r="AL124" s="113">
        <f t="shared" si="104"/>
        <v>0</v>
      </c>
      <c r="AM124" s="144">
        <f t="shared" si="105"/>
        <v>0</v>
      </c>
      <c r="AN124" s="148">
        <f t="shared" si="85"/>
        <v>2.8122315218327136E-2</v>
      </c>
      <c r="AO124" s="171">
        <f t="shared" si="106"/>
        <v>-8.9593946050255668E-3</v>
      </c>
      <c r="AP124" s="183">
        <f t="shared" si="107"/>
        <v>-1.6720015780505373E-2</v>
      </c>
      <c r="AQ124" s="148">
        <f t="shared" si="86"/>
        <v>0</v>
      </c>
      <c r="AR124" s="171">
        <f t="shared" si="129"/>
        <v>0</v>
      </c>
      <c r="AS124" s="183">
        <f t="shared" si="130"/>
        <v>0</v>
      </c>
      <c r="AT124" s="148">
        <f t="shared" si="90"/>
        <v>0</v>
      </c>
      <c r="AU124" s="171">
        <f t="shared" si="110"/>
        <v>0</v>
      </c>
      <c r="AV124" s="183">
        <f t="shared" si="111"/>
        <v>0</v>
      </c>
      <c r="AW124" s="143">
        <v>821</v>
      </c>
      <c r="AX124" s="113">
        <v>427</v>
      </c>
      <c r="AY124" s="144">
        <v>671</v>
      </c>
      <c r="AZ124" s="143">
        <v>8</v>
      </c>
      <c r="BA124" s="113">
        <v>7</v>
      </c>
      <c r="BB124" s="144">
        <v>8</v>
      </c>
      <c r="BC124" s="143">
        <v>22</v>
      </c>
      <c r="BD124" s="113">
        <v>22</v>
      </c>
      <c r="BE124" s="144">
        <v>22</v>
      </c>
      <c r="BF124" s="143">
        <f t="shared" si="112"/>
        <v>9.3194444444444446</v>
      </c>
      <c r="BG124" s="113">
        <f t="shared" si="113"/>
        <v>-2.0833333333333339</v>
      </c>
      <c r="BH124" s="144">
        <f t="shared" si="114"/>
        <v>-0.84722222222222143</v>
      </c>
      <c r="BI124" s="143">
        <f t="shared" si="115"/>
        <v>3.3888888888888888</v>
      </c>
      <c r="BJ124" s="113">
        <f t="shared" si="116"/>
        <v>-0.75757575757575824</v>
      </c>
      <c r="BK124" s="144">
        <f t="shared" si="117"/>
        <v>0.15404040404040398</v>
      </c>
      <c r="BL124" s="143">
        <v>80</v>
      </c>
      <c r="BM124" s="113">
        <v>80</v>
      </c>
      <c r="BN124" s="144">
        <v>80</v>
      </c>
      <c r="BO124" s="143">
        <v>20842</v>
      </c>
      <c r="BP124" s="113">
        <v>11589</v>
      </c>
      <c r="BQ124" s="144">
        <v>17627</v>
      </c>
      <c r="BR124" s="143">
        <f t="shared" si="91"/>
        <v>56.670221818800705</v>
      </c>
      <c r="BS124" s="113">
        <f t="shared" si="118"/>
        <v>13.900046211853194</v>
      </c>
      <c r="BT124" s="144">
        <f t="shared" si="119"/>
        <v>-0.92620582810584295</v>
      </c>
      <c r="BU124" s="143">
        <f t="shared" si="92"/>
        <v>1488.7123695976154</v>
      </c>
      <c r="BV124" s="113">
        <f t="shared" si="120"/>
        <v>402.9437946889675</v>
      </c>
      <c r="BW124" s="144">
        <f t="shared" si="121"/>
        <v>-74.484351713859951</v>
      </c>
      <c r="BX124" s="152">
        <f t="shared" si="93"/>
        <v>26.269746646795827</v>
      </c>
      <c r="BY124" s="184">
        <f t="shared" si="122"/>
        <v>0.8836321522769488</v>
      </c>
      <c r="BZ124" s="185">
        <f t="shared" si="123"/>
        <v>-0.8707685756866077</v>
      </c>
      <c r="CA124" s="148">
        <f>(BQ124/BN124)/273</f>
        <v>0.80709706959706962</v>
      </c>
      <c r="CB124" s="171">
        <f>CA124-(BO124/BL124)/273</f>
        <v>-0.14720695970695963</v>
      </c>
      <c r="CC124" s="153">
        <f t="shared" si="126"/>
        <v>6.7517657296662925E-3</v>
      </c>
      <c r="CD124" s="206"/>
    </row>
    <row r="125" spans="1:82" x14ac:dyDescent="0.2">
      <c r="AA125" s="135"/>
      <c r="AB125" s="135"/>
      <c r="AC125" s="135"/>
      <c r="AD125" s="135"/>
      <c r="AE125" s="135"/>
    </row>
    <row r="126" spans="1:82" x14ac:dyDescent="0.2">
      <c r="AA126" s="135"/>
      <c r="AB126" s="135"/>
      <c r="AC126" s="135"/>
      <c r="AD126" s="135"/>
      <c r="AE126" s="135"/>
    </row>
    <row r="127" spans="1:82" x14ac:dyDescent="0.2">
      <c r="AA127" s="135"/>
      <c r="AB127" s="135"/>
      <c r="AC127" s="135"/>
      <c r="AD127" s="135"/>
      <c r="AE127" s="135"/>
    </row>
    <row r="128" spans="1:82" x14ac:dyDescent="0.2">
      <c r="AA128" s="135"/>
      <c r="AB128" s="135"/>
      <c r="AC128" s="135"/>
      <c r="AD128" s="135"/>
      <c r="AE128" s="135"/>
    </row>
    <row r="129" spans="27:31" x14ac:dyDescent="0.2">
      <c r="AA129" s="135"/>
      <c r="AB129" s="135"/>
      <c r="AC129" s="135"/>
      <c r="AD129" s="135"/>
      <c r="AE129" s="135"/>
    </row>
    <row r="130" spans="27:31" x14ac:dyDescent="0.2">
      <c r="AA130" s="135"/>
      <c r="AB130" s="135"/>
      <c r="AC130" s="135"/>
      <c r="AD130" s="135"/>
      <c r="AE130" s="135"/>
    </row>
    <row r="131" spans="27:31" x14ac:dyDescent="0.2">
      <c r="AA131" s="135"/>
      <c r="AB131" s="135"/>
      <c r="AC131" s="135"/>
      <c r="AD131" s="135"/>
      <c r="AE131" s="135"/>
    </row>
    <row r="132" spans="27:31" x14ac:dyDescent="0.2">
      <c r="AA132" s="135"/>
      <c r="AB132" s="135"/>
      <c r="AC132" s="135"/>
      <c r="AD132" s="135"/>
      <c r="AE132" s="135"/>
    </row>
    <row r="133" spans="27:31" x14ac:dyDescent="0.2">
      <c r="AA133" s="135"/>
      <c r="AB133" s="135"/>
      <c r="AC133" s="135"/>
      <c r="AD133" s="135"/>
      <c r="AE133" s="135"/>
    </row>
    <row r="134" spans="27:31" x14ac:dyDescent="0.2">
      <c r="AA134" s="135"/>
      <c r="AB134" s="135"/>
      <c r="AC134" s="135"/>
      <c r="AD134" s="135"/>
      <c r="AE134" s="135"/>
    </row>
    <row r="135" spans="27:31" x14ac:dyDescent="0.2">
      <c r="AA135" s="135"/>
      <c r="AB135" s="135"/>
      <c r="AC135" s="135"/>
      <c r="AD135" s="135"/>
      <c r="AE135" s="135"/>
    </row>
    <row r="136" spans="27:31" x14ac:dyDescent="0.2">
      <c r="AA136" s="135"/>
      <c r="AB136" s="135"/>
      <c r="AC136" s="135"/>
      <c r="AD136" s="135"/>
      <c r="AE136" s="135"/>
    </row>
    <row r="137" spans="27:31" x14ac:dyDescent="0.2">
      <c r="AA137" s="135"/>
      <c r="AB137" s="135"/>
      <c r="AC137" s="135"/>
      <c r="AD137" s="135"/>
      <c r="AE137" s="135"/>
    </row>
    <row r="138" spans="27:31" x14ac:dyDescent="0.2">
      <c r="AA138" s="135"/>
      <c r="AB138" s="135"/>
      <c r="AC138" s="135"/>
      <c r="AD138" s="135"/>
      <c r="AE138" s="135"/>
    </row>
    <row r="139" spans="27:31" x14ac:dyDescent="0.2">
      <c r="AA139" s="135"/>
      <c r="AB139" s="135"/>
      <c r="AC139" s="135"/>
      <c r="AD139" s="135"/>
      <c r="AE139" s="135"/>
    </row>
    <row r="140" spans="27:31" x14ac:dyDescent="0.2">
      <c r="AA140" s="135"/>
      <c r="AB140" s="135"/>
      <c r="AC140" s="135"/>
      <c r="AD140" s="135"/>
      <c r="AE140" s="135"/>
    </row>
    <row r="141" spans="27:31" x14ac:dyDescent="0.2">
      <c r="AA141" s="135"/>
      <c r="AB141" s="135"/>
      <c r="AC141" s="135"/>
      <c r="AD141" s="135"/>
      <c r="AE141" s="135"/>
    </row>
    <row r="142" spans="27:31" x14ac:dyDescent="0.2">
      <c r="AA142" s="135"/>
      <c r="AB142" s="135"/>
      <c r="AC142" s="135"/>
      <c r="AD142" s="135"/>
      <c r="AE142" s="135"/>
    </row>
    <row r="143" spans="27:31" x14ac:dyDescent="0.2">
      <c r="AA143" s="135"/>
      <c r="AB143" s="135"/>
      <c r="AC143" s="135"/>
      <c r="AD143" s="135"/>
      <c r="AE143" s="135"/>
    </row>
    <row r="144" spans="27:31" x14ac:dyDescent="0.2">
      <c r="AA144" s="135"/>
      <c r="AB144" s="135"/>
      <c r="AC144" s="135"/>
      <c r="AD144" s="135"/>
      <c r="AE144" s="135"/>
    </row>
    <row r="145" spans="27:31" x14ac:dyDescent="0.2">
      <c r="AA145" s="135"/>
      <c r="AB145" s="135"/>
      <c r="AC145" s="135"/>
      <c r="AD145" s="135"/>
      <c r="AE145" s="135"/>
    </row>
    <row r="146" spans="27:31" x14ac:dyDescent="0.2">
      <c r="AA146" s="135"/>
      <c r="AB146" s="135"/>
      <c r="AC146" s="135"/>
      <c r="AD146" s="135"/>
      <c r="AE146" s="135"/>
    </row>
    <row r="147" spans="27:31" x14ac:dyDescent="0.2">
      <c r="AA147" s="135"/>
      <c r="AB147" s="135"/>
      <c r="AC147" s="135"/>
      <c r="AD147" s="135"/>
      <c r="AE147" s="135"/>
    </row>
    <row r="148" spans="27:31" x14ac:dyDescent="0.2">
      <c r="AA148" s="135"/>
      <c r="AB148" s="135"/>
      <c r="AC148" s="135"/>
      <c r="AD148" s="135"/>
      <c r="AE148" s="135"/>
    </row>
    <row r="149" spans="27:31" x14ac:dyDescent="0.2">
      <c r="AA149" s="135"/>
      <c r="AB149" s="135"/>
      <c r="AC149" s="135"/>
      <c r="AD149" s="135"/>
      <c r="AE149" s="135"/>
    </row>
    <row r="150" spans="27:31" x14ac:dyDescent="0.2">
      <c r="AA150" s="135"/>
      <c r="AB150" s="135"/>
      <c r="AC150" s="135"/>
      <c r="AD150" s="135"/>
      <c r="AE150" s="135"/>
    </row>
    <row r="151" spans="27:31" x14ac:dyDescent="0.2">
      <c r="AA151" s="135"/>
      <c r="AB151" s="135"/>
      <c r="AC151" s="135"/>
      <c r="AD151" s="135"/>
      <c r="AE151" s="135"/>
    </row>
    <row r="152" spans="27:31" x14ac:dyDescent="0.2">
      <c r="AA152" s="135"/>
      <c r="AB152" s="135"/>
      <c r="AC152" s="135"/>
      <c r="AD152" s="135"/>
      <c r="AE152" s="135"/>
    </row>
    <row r="153" spans="27:31" x14ac:dyDescent="0.2">
      <c r="AA153" s="135"/>
      <c r="AB153" s="135"/>
      <c r="AC153" s="135"/>
      <c r="AD153" s="135"/>
      <c r="AE153" s="135"/>
    </row>
    <row r="154" spans="27:31" x14ac:dyDescent="0.2">
      <c r="AA154" s="135"/>
      <c r="AB154" s="135"/>
      <c r="AC154" s="135"/>
      <c r="AD154" s="135"/>
      <c r="AE154" s="135"/>
    </row>
    <row r="155" spans="27:31" x14ac:dyDescent="0.2">
      <c r="AA155" s="135"/>
      <c r="AB155" s="135"/>
      <c r="AC155" s="135"/>
      <c r="AD155" s="135"/>
      <c r="AE155" s="135"/>
    </row>
    <row r="156" spans="27:31" x14ac:dyDescent="0.2">
      <c r="AA156" s="135"/>
      <c r="AB156" s="135"/>
      <c r="AC156" s="135"/>
      <c r="AD156" s="135"/>
      <c r="AE156" s="135"/>
    </row>
    <row r="157" spans="27:31" x14ac:dyDescent="0.2">
      <c r="AA157" s="135"/>
      <c r="AB157" s="135"/>
      <c r="AC157" s="135"/>
      <c r="AD157" s="135"/>
      <c r="AE157" s="135"/>
    </row>
    <row r="158" spans="27:31" x14ac:dyDescent="0.2">
      <c r="AA158" s="135"/>
      <c r="AB158" s="135"/>
      <c r="AC158" s="135"/>
      <c r="AD158" s="135"/>
      <c r="AE158" s="135"/>
    </row>
    <row r="159" spans="27:31" x14ac:dyDescent="0.2">
      <c r="AA159" s="135"/>
      <c r="AB159" s="135"/>
      <c r="AC159" s="135"/>
      <c r="AD159" s="135"/>
      <c r="AE159" s="135"/>
    </row>
    <row r="160" spans="27:31" x14ac:dyDescent="0.2">
      <c r="AA160" s="135"/>
      <c r="AB160" s="135"/>
      <c r="AC160" s="135"/>
      <c r="AD160" s="135"/>
      <c r="AE160" s="135"/>
    </row>
    <row r="161" spans="27:31" x14ac:dyDescent="0.2">
      <c r="AA161" s="135"/>
      <c r="AB161" s="135"/>
      <c r="AC161" s="135"/>
      <c r="AD161" s="135"/>
      <c r="AE161" s="135"/>
    </row>
    <row r="162" spans="27:31" x14ac:dyDescent="0.2">
      <c r="AA162" s="135"/>
      <c r="AB162" s="135"/>
      <c r="AC162" s="135"/>
      <c r="AD162" s="135"/>
      <c r="AE162" s="135"/>
    </row>
    <row r="163" spans="27:31" x14ac:dyDescent="0.2">
      <c r="AA163" s="135"/>
      <c r="AB163" s="135"/>
      <c r="AC163" s="135"/>
      <c r="AD163" s="135"/>
      <c r="AE163" s="135"/>
    </row>
    <row r="164" spans="27:31" x14ac:dyDescent="0.2">
      <c r="AA164" s="135"/>
      <c r="AB164" s="135"/>
      <c r="AC164" s="135"/>
      <c r="AD164" s="135"/>
      <c r="AE164" s="135"/>
    </row>
    <row r="165" spans="27:31" x14ac:dyDescent="0.2">
      <c r="AA165" s="135"/>
      <c r="AB165" s="135"/>
      <c r="AC165" s="135"/>
      <c r="AD165" s="135"/>
      <c r="AE165" s="135"/>
    </row>
    <row r="166" spans="27:31" x14ac:dyDescent="0.2">
      <c r="AA166" s="135"/>
      <c r="AB166" s="135"/>
      <c r="AC166" s="135"/>
      <c r="AD166" s="135"/>
      <c r="AE166" s="135"/>
    </row>
    <row r="167" spans="27:31" x14ac:dyDescent="0.2">
      <c r="AA167" s="135"/>
      <c r="AB167" s="135"/>
      <c r="AC167" s="135"/>
      <c r="AD167" s="135"/>
      <c r="AE167" s="135"/>
    </row>
    <row r="168" spans="27:31" x14ac:dyDescent="0.2">
      <c r="AA168" s="135"/>
      <c r="AB168" s="135"/>
      <c r="AC168" s="135"/>
      <c r="AD168" s="135"/>
      <c r="AE168" s="135"/>
    </row>
    <row r="169" spans="27:31" x14ac:dyDescent="0.2">
      <c r="AA169" s="135"/>
      <c r="AB169" s="135"/>
      <c r="AC169" s="135"/>
      <c r="AD169" s="135"/>
      <c r="AE169" s="135"/>
    </row>
    <row r="170" spans="27:31" x14ac:dyDescent="0.2">
      <c r="AA170" s="135"/>
      <c r="AB170" s="135"/>
      <c r="AC170" s="135"/>
      <c r="AD170" s="135"/>
      <c r="AE170" s="135"/>
    </row>
    <row r="171" spans="27:31" x14ac:dyDescent="0.2">
      <c r="AA171" s="135"/>
      <c r="AB171" s="135"/>
      <c r="AC171" s="135"/>
      <c r="AD171" s="135"/>
      <c r="AE171" s="135"/>
    </row>
    <row r="172" spans="27:31" x14ac:dyDescent="0.2">
      <c r="AA172" s="135"/>
      <c r="AB172" s="135"/>
      <c r="AC172" s="135"/>
      <c r="AD172" s="135"/>
      <c r="AE172" s="135"/>
    </row>
    <row r="173" spans="27:31" x14ac:dyDescent="0.2">
      <c r="AA173" s="135"/>
      <c r="AB173" s="135"/>
      <c r="AC173" s="135"/>
      <c r="AD173" s="135"/>
      <c r="AE173" s="135"/>
    </row>
    <row r="174" spans="27:31" x14ac:dyDescent="0.2">
      <c r="AA174" s="135"/>
      <c r="AB174" s="135"/>
      <c r="AC174" s="135"/>
      <c r="AD174" s="135"/>
      <c r="AE174" s="135"/>
    </row>
    <row r="175" spans="27:31" x14ac:dyDescent="0.2">
      <c r="AA175" s="135"/>
      <c r="AB175" s="135"/>
      <c r="AC175" s="135"/>
      <c r="AD175" s="135"/>
      <c r="AE175" s="135"/>
    </row>
    <row r="176" spans="27:31" x14ac:dyDescent="0.2">
      <c r="AA176" s="135"/>
      <c r="AB176" s="135"/>
      <c r="AC176" s="135"/>
      <c r="AD176" s="135"/>
      <c r="AE176" s="135"/>
    </row>
    <row r="177" spans="27:31" x14ac:dyDescent="0.2">
      <c r="AA177" s="135"/>
      <c r="AB177" s="135"/>
      <c r="AC177" s="135"/>
      <c r="AD177" s="135"/>
      <c r="AE177" s="135"/>
    </row>
    <row r="178" spans="27:31" x14ac:dyDescent="0.2">
      <c r="AA178" s="135"/>
      <c r="AB178" s="135"/>
      <c r="AC178" s="135"/>
      <c r="AD178" s="135"/>
      <c r="AE178" s="135"/>
    </row>
    <row r="179" spans="27:31" x14ac:dyDescent="0.2">
      <c r="AA179" s="135"/>
      <c r="AB179" s="135"/>
      <c r="AC179" s="135"/>
      <c r="AD179" s="135"/>
      <c r="AE179" s="135"/>
    </row>
    <row r="180" spans="27:31" x14ac:dyDescent="0.2">
      <c r="AA180" s="135"/>
      <c r="AB180" s="135"/>
      <c r="AC180" s="135"/>
      <c r="AD180" s="135"/>
      <c r="AE180" s="135"/>
    </row>
    <row r="181" spans="27:31" x14ac:dyDescent="0.2">
      <c r="AA181" s="135"/>
      <c r="AB181" s="135"/>
      <c r="AC181" s="135"/>
      <c r="AD181" s="135"/>
      <c r="AE181" s="135"/>
    </row>
    <row r="182" spans="27:31" x14ac:dyDescent="0.2">
      <c r="AA182" s="135"/>
      <c r="AB182" s="135"/>
      <c r="AC182" s="135"/>
      <c r="AD182" s="135"/>
      <c r="AE182" s="135"/>
    </row>
    <row r="183" spans="27:31" x14ac:dyDescent="0.2">
      <c r="AA183" s="135"/>
      <c r="AB183" s="135"/>
      <c r="AC183" s="135"/>
      <c r="AD183" s="135"/>
      <c r="AE183" s="135"/>
    </row>
    <row r="184" spans="27:31" x14ac:dyDescent="0.2">
      <c r="AA184" s="135"/>
      <c r="AB184" s="135"/>
      <c r="AC184" s="135"/>
      <c r="AD184" s="135"/>
      <c r="AE184" s="135"/>
    </row>
    <row r="185" spans="27:31" x14ac:dyDescent="0.2">
      <c r="AA185" s="135"/>
      <c r="AB185" s="135"/>
      <c r="AC185" s="135"/>
      <c r="AD185" s="135"/>
      <c r="AE185" s="135"/>
    </row>
    <row r="186" spans="27:31" x14ac:dyDescent="0.2">
      <c r="AA186" s="135"/>
      <c r="AB186" s="135"/>
      <c r="AC186" s="135"/>
      <c r="AD186" s="135"/>
      <c r="AE186" s="135"/>
    </row>
    <row r="187" spans="27:31" x14ac:dyDescent="0.2">
      <c r="AA187" s="135"/>
      <c r="AB187" s="135"/>
      <c r="AC187" s="135"/>
      <c r="AD187" s="135"/>
      <c r="AE187" s="135"/>
    </row>
    <row r="188" spans="27:31" x14ac:dyDescent="0.2">
      <c r="AA188" s="135"/>
      <c r="AB188" s="135"/>
      <c r="AC188" s="135"/>
      <c r="AD188" s="135"/>
      <c r="AE188" s="135"/>
    </row>
    <row r="189" spans="27:31" x14ac:dyDescent="0.2">
      <c r="AA189" s="135"/>
      <c r="AB189" s="135"/>
      <c r="AC189" s="135"/>
      <c r="AD189" s="135"/>
      <c r="AE189" s="135"/>
    </row>
    <row r="190" spans="27:31" x14ac:dyDescent="0.2">
      <c r="AA190" s="135"/>
      <c r="AB190" s="135"/>
      <c r="AC190" s="135"/>
      <c r="AD190" s="135"/>
      <c r="AE190" s="135"/>
    </row>
    <row r="191" spans="27:31" x14ac:dyDescent="0.2">
      <c r="AA191" s="135"/>
      <c r="AB191" s="135"/>
      <c r="AC191" s="135"/>
      <c r="AD191" s="135"/>
      <c r="AE191" s="135"/>
    </row>
    <row r="192" spans="27:31" x14ac:dyDescent="0.2">
      <c r="AA192" s="135"/>
      <c r="AB192" s="135"/>
      <c r="AC192" s="135"/>
      <c r="AD192" s="135"/>
      <c r="AE192" s="135"/>
    </row>
    <row r="193" spans="27:31" x14ac:dyDescent="0.2">
      <c r="AA193" s="135"/>
      <c r="AB193" s="135"/>
      <c r="AC193" s="135"/>
      <c r="AD193" s="135"/>
      <c r="AE193" s="135"/>
    </row>
    <row r="194" spans="27:31" x14ac:dyDescent="0.2">
      <c r="AA194" s="135"/>
      <c r="AB194" s="135"/>
      <c r="AC194" s="135"/>
      <c r="AD194" s="135"/>
      <c r="AE194" s="135"/>
    </row>
    <row r="195" spans="27:31" x14ac:dyDescent="0.2">
      <c r="AA195" s="135"/>
      <c r="AB195" s="135"/>
      <c r="AC195" s="135"/>
      <c r="AD195" s="135"/>
      <c r="AE195" s="135"/>
    </row>
    <row r="196" spans="27:31" x14ac:dyDescent="0.2">
      <c r="AA196" s="135"/>
      <c r="AB196" s="135"/>
      <c r="AC196" s="135"/>
      <c r="AD196" s="135"/>
      <c r="AE196" s="135"/>
    </row>
    <row r="197" spans="27:31" x14ac:dyDescent="0.2">
      <c r="AA197" s="135"/>
      <c r="AB197" s="135"/>
      <c r="AC197" s="135"/>
      <c r="AD197" s="135"/>
      <c r="AE197" s="135"/>
    </row>
    <row r="198" spans="27:31" x14ac:dyDescent="0.2">
      <c r="AA198" s="135"/>
      <c r="AB198" s="135"/>
      <c r="AC198" s="135"/>
      <c r="AD198" s="135"/>
      <c r="AE198" s="135"/>
    </row>
    <row r="199" spans="27:31" x14ac:dyDescent="0.2">
      <c r="AA199" s="135"/>
      <c r="AB199" s="135"/>
      <c r="AC199" s="135"/>
      <c r="AD199" s="135"/>
      <c r="AE199" s="135"/>
    </row>
    <row r="200" spans="27:31" x14ac:dyDescent="0.2">
      <c r="AA200" s="135"/>
      <c r="AB200" s="135"/>
      <c r="AC200" s="135"/>
      <c r="AD200" s="135"/>
      <c r="AE200" s="135"/>
    </row>
    <row r="201" spans="27:31" x14ac:dyDescent="0.2">
      <c r="AA201" s="135"/>
      <c r="AB201" s="135"/>
      <c r="AC201" s="135"/>
      <c r="AD201" s="135"/>
      <c r="AE201" s="135"/>
    </row>
    <row r="202" spans="27:31" x14ac:dyDescent="0.2">
      <c r="AA202" s="135"/>
      <c r="AB202" s="135"/>
      <c r="AC202" s="135"/>
      <c r="AD202" s="135"/>
      <c r="AE202" s="135"/>
    </row>
    <row r="203" spans="27:31" x14ac:dyDescent="0.2">
      <c r="AA203" s="135"/>
      <c r="AB203" s="135"/>
      <c r="AC203" s="135"/>
      <c r="AD203" s="135"/>
      <c r="AE203" s="135"/>
    </row>
    <row r="204" spans="27:31" x14ac:dyDescent="0.2">
      <c r="AA204" s="135"/>
      <c r="AB204" s="135"/>
      <c r="AC204" s="135"/>
      <c r="AD204" s="135"/>
      <c r="AE204" s="135"/>
    </row>
    <row r="205" spans="27:31" x14ac:dyDescent="0.2">
      <c r="AA205" s="135"/>
      <c r="AB205" s="135"/>
      <c r="AC205" s="135"/>
      <c r="AD205" s="135"/>
      <c r="AE205" s="135"/>
    </row>
    <row r="206" spans="27:31" x14ac:dyDescent="0.2">
      <c r="AA206" s="135"/>
      <c r="AB206" s="135"/>
      <c r="AC206" s="135"/>
      <c r="AD206" s="135"/>
      <c r="AE206" s="135"/>
    </row>
    <row r="207" spans="27:31" x14ac:dyDescent="0.2">
      <c r="AA207" s="135"/>
      <c r="AB207" s="135"/>
      <c r="AC207" s="135"/>
      <c r="AD207" s="135"/>
      <c r="AE207" s="135"/>
    </row>
    <row r="208" spans="27:31" x14ac:dyDescent="0.2">
      <c r="AA208" s="135"/>
      <c r="AB208" s="135"/>
      <c r="AC208" s="135"/>
      <c r="AD208" s="135"/>
      <c r="AE208" s="135"/>
    </row>
    <row r="209" spans="27:31" x14ac:dyDescent="0.2">
      <c r="AA209" s="135"/>
      <c r="AB209" s="135"/>
      <c r="AC209" s="135"/>
      <c r="AD209" s="135"/>
      <c r="AE209" s="135"/>
    </row>
    <row r="210" spans="27:31" x14ac:dyDescent="0.2">
      <c r="AA210" s="135"/>
      <c r="AB210" s="135"/>
      <c r="AC210" s="135"/>
      <c r="AD210" s="135"/>
      <c r="AE210" s="135"/>
    </row>
    <row r="211" spans="27:31" x14ac:dyDescent="0.2">
      <c r="AA211" s="135"/>
      <c r="AB211" s="135"/>
      <c r="AC211" s="135"/>
      <c r="AD211" s="135"/>
      <c r="AE211" s="135"/>
    </row>
    <row r="212" spans="27:31" x14ac:dyDescent="0.2">
      <c r="AA212" s="135"/>
      <c r="AB212" s="135"/>
      <c r="AC212" s="135"/>
      <c r="AD212" s="135"/>
      <c r="AE212" s="135"/>
    </row>
    <row r="213" spans="27:31" x14ac:dyDescent="0.2">
      <c r="AA213" s="135"/>
      <c r="AB213" s="135"/>
      <c r="AC213" s="135"/>
      <c r="AD213" s="135"/>
      <c r="AE213" s="135"/>
    </row>
    <row r="214" spans="27:31" x14ac:dyDescent="0.2">
      <c r="AA214" s="135"/>
      <c r="AB214" s="135"/>
      <c r="AC214" s="135"/>
      <c r="AD214" s="135"/>
      <c r="AE214" s="135"/>
    </row>
    <row r="215" spans="27:31" x14ac:dyDescent="0.2">
      <c r="AA215" s="135"/>
      <c r="AB215" s="135"/>
      <c r="AC215" s="135"/>
      <c r="AD215" s="135"/>
      <c r="AE215" s="135"/>
    </row>
    <row r="216" spans="27:31" x14ac:dyDescent="0.2">
      <c r="AA216" s="135"/>
      <c r="AB216" s="135"/>
      <c r="AC216" s="135"/>
      <c r="AD216" s="135"/>
      <c r="AE216" s="135"/>
    </row>
    <row r="217" spans="27:31" x14ac:dyDescent="0.2">
      <c r="AA217" s="135"/>
      <c r="AB217" s="135"/>
      <c r="AC217" s="135"/>
      <c r="AD217" s="135"/>
      <c r="AE217" s="135"/>
    </row>
    <row r="218" spans="27:31" x14ac:dyDescent="0.2">
      <c r="AA218" s="135"/>
      <c r="AB218" s="135"/>
      <c r="AC218" s="135"/>
      <c r="AD218" s="135"/>
      <c r="AE218" s="135"/>
    </row>
    <row r="219" spans="27:31" x14ac:dyDescent="0.2">
      <c r="AA219" s="135"/>
      <c r="AB219" s="135"/>
      <c r="AC219" s="135"/>
      <c r="AD219" s="135"/>
      <c r="AE219" s="135"/>
    </row>
    <row r="220" spans="27:31" x14ac:dyDescent="0.2">
      <c r="AA220" s="135"/>
      <c r="AB220" s="135"/>
      <c r="AC220" s="135"/>
      <c r="AD220" s="135"/>
      <c r="AE220" s="135"/>
    </row>
    <row r="221" spans="27:31" x14ac:dyDescent="0.2">
      <c r="AA221" s="135"/>
      <c r="AB221" s="135"/>
      <c r="AC221" s="135"/>
      <c r="AD221" s="135"/>
      <c r="AE221" s="135"/>
    </row>
    <row r="222" spans="27:31" x14ac:dyDescent="0.2">
      <c r="AA222" s="135"/>
      <c r="AB222" s="135"/>
      <c r="AC222" s="135"/>
      <c r="AD222" s="135"/>
      <c r="AE222" s="135"/>
    </row>
    <row r="223" spans="27:31" x14ac:dyDescent="0.2">
      <c r="AA223" s="135"/>
      <c r="AB223" s="135"/>
      <c r="AC223" s="135"/>
      <c r="AD223" s="135"/>
      <c r="AE223" s="135"/>
    </row>
    <row r="224" spans="27:31" x14ac:dyDescent="0.2">
      <c r="AA224" s="135"/>
      <c r="AB224" s="135"/>
      <c r="AC224" s="135"/>
      <c r="AD224" s="135"/>
      <c r="AE224" s="135"/>
    </row>
    <row r="225" spans="27:31" x14ac:dyDescent="0.2">
      <c r="AA225" s="135"/>
      <c r="AB225" s="135"/>
      <c r="AC225" s="135"/>
      <c r="AD225" s="135"/>
      <c r="AE225" s="135"/>
    </row>
    <row r="226" spans="27:31" x14ac:dyDescent="0.2">
      <c r="AA226" s="135"/>
      <c r="AB226" s="135"/>
      <c r="AC226" s="135"/>
      <c r="AD226" s="135"/>
      <c r="AE226" s="135"/>
    </row>
    <row r="227" spans="27:31" x14ac:dyDescent="0.2">
      <c r="AA227" s="135"/>
      <c r="AB227" s="135"/>
      <c r="AC227" s="135"/>
      <c r="AD227" s="135"/>
      <c r="AE227" s="135"/>
    </row>
    <row r="228" spans="27:31" x14ac:dyDescent="0.2">
      <c r="AA228" s="135"/>
      <c r="AB228" s="135"/>
      <c r="AC228" s="135"/>
      <c r="AD228" s="135"/>
      <c r="AE228" s="135"/>
    </row>
    <row r="229" spans="27:31" x14ac:dyDescent="0.2">
      <c r="AA229" s="135"/>
      <c r="AB229" s="135"/>
      <c r="AC229" s="135"/>
      <c r="AD229" s="135"/>
      <c r="AE229" s="135"/>
    </row>
    <row r="230" spans="27:31" x14ac:dyDescent="0.2">
      <c r="AA230" s="135"/>
      <c r="AB230" s="135"/>
      <c r="AC230" s="135"/>
      <c r="AD230" s="135"/>
      <c r="AE230" s="135"/>
    </row>
    <row r="231" spans="27:31" x14ac:dyDescent="0.2">
      <c r="AA231" s="135"/>
      <c r="AB231" s="135"/>
      <c r="AC231" s="135"/>
      <c r="AD231" s="135"/>
      <c r="AE231" s="135"/>
    </row>
    <row r="232" spans="27:31" x14ac:dyDescent="0.2">
      <c r="AA232" s="135"/>
      <c r="AB232" s="135"/>
      <c r="AC232" s="135"/>
      <c r="AD232" s="135"/>
      <c r="AE232" s="135"/>
    </row>
    <row r="233" spans="27:31" x14ac:dyDescent="0.2">
      <c r="AA233" s="135"/>
      <c r="AB233" s="135"/>
      <c r="AC233" s="135"/>
      <c r="AD233" s="135"/>
      <c r="AE233" s="135"/>
    </row>
    <row r="234" spans="27:31" x14ac:dyDescent="0.2">
      <c r="AA234" s="135"/>
      <c r="AB234" s="135"/>
      <c r="AC234" s="135"/>
      <c r="AD234" s="135"/>
      <c r="AE234" s="135"/>
    </row>
    <row r="235" spans="27:31" x14ac:dyDescent="0.2">
      <c r="AA235" s="135"/>
      <c r="AB235" s="135"/>
      <c r="AC235" s="135"/>
      <c r="AD235" s="135"/>
      <c r="AE235" s="135"/>
    </row>
    <row r="236" spans="27:31" x14ac:dyDescent="0.2">
      <c r="AA236" s="135"/>
      <c r="AB236" s="135"/>
      <c r="AC236" s="135"/>
      <c r="AD236" s="135"/>
      <c r="AE236" s="135"/>
    </row>
    <row r="237" spans="27:31" x14ac:dyDescent="0.2">
      <c r="AA237" s="135"/>
      <c r="AB237" s="135"/>
      <c r="AC237" s="135"/>
      <c r="AD237" s="135"/>
      <c r="AE237" s="135"/>
    </row>
    <row r="238" spans="27:31" x14ac:dyDescent="0.2">
      <c r="AA238" s="135"/>
      <c r="AB238" s="135"/>
      <c r="AC238" s="135"/>
      <c r="AD238" s="135"/>
      <c r="AE238" s="135"/>
    </row>
    <row r="239" spans="27:31" x14ac:dyDescent="0.2">
      <c r="AA239" s="135"/>
      <c r="AB239" s="135"/>
      <c r="AC239" s="135"/>
      <c r="AD239" s="135"/>
      <c r="AE239" s="135"/>
    </row>
    <row r="240" spans="27:31" x14ac:dyDescent="0.2">
      <c r="AA240" s="135"/>
      <c r="AB240" s="135"/>
      <c r="AC240" s="135"/>
      <c r="AD240" s="135"/>
      <c r="AE240" s="135"/>
    </row>
    <row r="241" spans="27:31" x14ac:dyDescent="0.2">
      <c r="AA241" s="135"/>
      <c r="AB241" s="135"/>
      <c r="AC241" s="135"/>
      <c r="AD241" s="135"/>
      <c r="AE241" s="135"/>
    </row>
    <row r="242" spans="27:31" x14ac:dyDescent="0.2">
      <c r="AA242" s="135"/>
      <c r="AB242" s="135"/>
      <c r="AC242" s="135"/>
      <c r="AD242" s="135"/>
      <c r="AE242" s="135"/>
    </row>
    <row r="243" spans="27:31" x14ac:dyDescent="0.2">
      <c r="AA243" s="135"/>
      <c r="AB243" s="135"/>
      <c r="AC243" s="135"/>
      <c r="AD243" s="135"/>
      <c r="AE243" s="135"/>
    </row>
    <row r="244" spans="27:31" x14ac:dyDescent="0.2">
      <c r="AA244" s="135"/>
      <c r="AB244" s="135"/>
      <c r="AC244" s="135"/>
      <c r="AD244" s="135"/>
      <c r="AE244" s="135"/>
    </row>
    <row r="245" spans="27:31" x14ac:dyDescent="0.2">
      <c r="AA245" s="135"/>
      <c r="AB245" s="135"/>
      <c r="AC245" s="135"/>
      <c r="AD245" s="135"/>
      <c r="AE245" s="135"/>
    </row>
    <row r="246" spans="27:31" x14ac:dyDescent="0.2">
      <c r="AA246" s="135"/>
      <c r="AB246" s="135"/>
      <c r="AC246" s="135"/>
      <c r="AD246" s="135"/>
      <c r="AE246" s="135"/>
    </row>
    <row r="247" spans="27:31" x14ac:dyDescent="0.2">
      <c r="AA247" s="135"/>
      <c r="AB247" s="135"/>
      <c r="AC247" s="135"/>
      <c r="AD247" s="135"/>
      <c r="AE247" s="135"/>
    </row>
    <row r="248" spans="27:31" x14ac:dyDescent="0.2">
      <c r="AA248" s="135"/>
      <c r="AB248" s="135"/>
      <c r="AC248" s="135"/>
      <c r="AD248" s="135"/>
      <c r="AE248" s="135"/>
    </row>
    <row r="249" spans="27:31" x14ac:dyDescent="0.2">
      <c r="AA249" s="135"/>
      <c r="AB249" s="135"/>
      <c r="AC249" s="135"/>
      <c r="AD249" s="135"/>
      <c r="AE249" s="135"/>
    </row>
    <row r="250" spans="27:31" x14ac:dyDescent="0.2">
      <c r="AA250" s="135"/>
      <c r="AB250" s="135"/>
      <c r="AC250" s="135"/>
      <c r="AD250" s="135"/>
      <c r="AE250" s="135"/>
    </row>
    <row r="251" spans="27:31" x14ac:dyDescent="0.2">
      <c r="AA251" s="135"/>
      <c r="AB251" s="135"/>
      <c r="AC251" s="135"/>
      <c r="AD251" s="135"/>
      <c r="AE251" s="135"/>
    </row>
    <row r="252" spans="27:31" x14ac:dyDescent="0.2">
      <c r="AA252" s="135"/>
      <c r="AB252" s="135"/>
      <c r="AC252" s="135"/>
      <c r="AD252" s="135"/>
      <c r="AE252" s="135"/>
    </row>
    <row r="253" spans="27:31" x14ac:dyDescent="0.2">
      <c r="AA253" s="135"/>
      <c r="AB253" s="135"/>
      <c r="AC253" s="135"/>
      <c r="AD253" s="135"/>
      <c r="AE253" s="135"/>
    </row>
    <row r="254" spans="27:31" x14ac:dyDescent="0.2">
      <c r="AA254" s="135"/>
      <c r="AB254" s="135"/>
      <c r="AC254" s="135"/>
      <c r="AD254" s="135"/>
      <c r="AE254" s="135"/>
    </row>
    <row r="255" spans="27:31" x14ac:dyDescent="0.2">
      <c r="AA255" s="135"/>
      <c r="AB255" s="135"/>
      <c r="AC255" s="135"/>
      <c r="AD255" s="135"/>
      <c r="AE255" s="135"/>
    </row>
    <row r="256" spans="27:31" x14ac:dyDescent="0.2">
      <c r="AA256" s="135"/>
      <c r="AB256" s="135"/>
      <c r="AC256" s="135"/>
      <c r="AD256" s="135"/>
      <c r="AE256" s="135"/>
    </row>
    <row r="257" spans="27:31" x14ac:dyDescent="0.2">
      <c r="AA257" s="135"/>
      <c r="AB257" s="135"/>
      <c r="AC257" s="135"/>
      <c r="AD257" s="135"/>
      <c r="AE257" s="135"/>
    </row>
    <row r="258" spans="27:31" x14ac:dyDescent="0.2">
      <c r="AA258" s="135"/>
      <c r="AB258" s="135"/>
      <c r="AC258" s="135"/>
      <c r="AD258" s="135"/>
      <c r="AE258" s="135"/>
    </row>
    <row r="259" spans="27:31" x14ac:dyDescent="0.2">
      <c r="AA259" s="135"/>
      <c r="AB259" s="135"/>
      <c r="AC259" s="135"/>
      <c r="AD259" s="135"/>
      <c r="AE259" s="135"/>
    </row>
    <row r="260" spans="27:31" x14ac:dyDescent="0.2">
      <c r="AA260" s="135"/>
      <c r="AB260" s="135"/>
      <c r="AC260" s="135"/>
      <c r="AD260" s="135"/>
      <c r="AE260" s="135"/>
    </row>
    <row r="261" spans="27:31" x14ac:dyDescent="0.2">
      <c r="AA261" s="135"/>
      <c r="AB261" s="135"/>
      <c r="AC261" s="135"/>
      <c r="AD261" s="135"/>
      <c r="AE261" s="135"/>
    </row>
    <row r="262" spans="27:31" x14ac:dyDescent="0.2">
      <c r="AA262" s="135"/>
      <c r="AB262" s="135"/>
      <c r="AC262" s="135"/>
      <c r="AD262" s="135"/>
      <c r="AE262" s="135"/>
    </row>
    <row r="263" spans="27:31" x14ac:dyDescent="0.2">
      <c r="AA263" s="135"/>
      <c r="AB263" s="135"/>
      <c r="AC263" s="135"/>
      <c r="AD263" s="135"/>
      <c r="AE263" s="135"/>
    </row>
    <row r="264" spans="27:31" x14ac:dyDescent="0.2">
      <c r="AA264" s="135"/>
      <c r="AB264" s="135"/>
      <c r="AC264" s="135"/>
      <c r="AD264" s="135"/>
      <c r="AE264" s="135"/>
    </row>
    <row r="265" spans="27:31" x14ac:dyDescent="0.2">
      <c r="AA265" s="135"/>
      <c r="AB265" s="135"/>
      <c r="AC265" s="135"/>
      <c r="AD265" s="135"/>
      <c r="AE265" s="135"/>
    </row>
    <row r="266" spans="27:31" x14ac:dyDescent="0.2">
      <c r="AA266" s="135"/>
      <c r="AB266" s="135"/>
      <c r="AC266" s="135"/>
      <c r="AD266" s="135"/>
      <c r="AE266" s="135"/>
    </row>
    <row r="267" spans="27:31" x14ac:dyDescent="0.2">
      <c r="AA267" s="135"/>
      <c r="AB267" s="135"/>
      <c r="AC267" s="135"/>
      <c r="AD267" s="135"/>
      <c r="AE267" s="135"/>
    </row>
    <row r="268" spans="27:31" x14ac:dyDescent="0.2">
      <c r="AA268" s="135"/>
      <c r="AB268" s="135"/>
      <c r="AC268" s="135"/>
      <c r="AD268" s="135"/>
      <c r="AE268" s="135"/>
    </row>
    <row r="269" spans="27:31" x14ac:dyDescent="0.2">
      <c r="AA269" s="135"/>
      <c r="AB269" s="135"/>
      <c r="AC269" s="135"/>
      <c r="AD269" s="135"/>
      <c r="AE269" s="135"/>
    </row>
    <row r="270" spans="27:31" x14ac:dyDescent="0.2">
      <c r="AA270" s="135"/>
      <c r="AB270" s="135"/>
      <c r="AC270" s="135"/>
      <c r="AD270" s="135"/>
      <c r="AE270" s="135"/>
    </row>
    <row r="271" spans="27:31" x14ac:dyDescent="0.2">
      <c r="AA271" s="135"/>
      <c r="AB271" s="135"/>
      <c r="AC271" s="135"/>
      <c r="AD271" s="135"/>
      <c r="AE271" s="135"/>
    </row>
    <row r="272" spans="27:31" x14ac:dyDescent="0.2">
      <c r="AA272" s="135"/>
      <c r="AB272" s="135"/>
      <c r="AC272" s="135"/>
      <c r="AD272" s="135"/>
      <c r="AE272" s="135"/>
    </row>
    <row r="273" spans="27:31" x14ac:dyDescent="0.2">
      <c r="AA273" s="135"/>
      <c r="AB273" s="135"/>
      <c r="AC273" s="135"/>
      <c r="AD273" s="135"/>
      <c r="AE273" s="135"/>
    </row>
    <row r="274" spans="27:31" x14ac:dyDescent="0.2">
      <c r="AA274" s="135"/>
      <c r="AB274" s="135"/>
      <c r="AC274" s="135"/>
      <c r="AD274" s="135"/>
      <c r="AE274" s="135"/>
    </row>
    <row r="275" spans="27:31" x14ac:dyDescent="0.2">
      <c r="AA275" s="135"/>
      <c r="AB275" s="135"/>
      <c r="AC275" s="135"/>
      <c r="AD275" s="135"/>
      <c r="AE275" s="135"/>
    </row>
    <row r="276" spans="27:31" x14ac:dyDescent="0.2">
      <c r="AA276" s="135"/>
      <c r="AB276" s="135"/>
      <c r="AC276" s="135"/>
      <c r="AD276" s="135"/>
      <c r="AE276" s="135"/>
    </row>
    <row r="277" spans="27:31" x14ac:dyDescent="0.2">
      <c r="AA277" s="135"/>
      <c r="AB277" s="135"/>
      <c r="AC277" s="135"/>
      <c r="AD277" s="135"/>
      <c r="AE277" s="135"/>
    </row>
    <row r="278" spans="27:31" x14ac:dyDescent="0.2">
      <c r="AA278" s="135"/>
      <c r="AB278" s="135"/>
      <c r="AC278" s="135"/>
      <c r="AD278" s="135"/>
      <c r="AE278" s="135"/>
    </row>
    <row r="279" spans="27:31" x14ac:dyDescent="0.2">
      <c r="AA279" s="135"/>
      <c r="AB279" s="135"/>
      <c r="AC279" s="135"/>
      <c r="AD279" s="135"/>
      <c r="AE279" s="135"/>
    </row>
    <row r="280" spans="27:31" x14ac:dyDescent="0.2">
      <c r="AA280" s="135"/>
      <c r="AB280" s="135"/>
      <c r="AC280" s="135"/>
      <c r="AD280" s="135"/>
      <c r="AE280" s="135"/>
    </row>
    <row r="281" spans="27:31" x14ac:dyDescent="0.2">
      <c r="AA281" s="135"/>
      <c r="AB281" s="135"/>
      <c r="AC281" s="135"/>
      <c r="AD281" s="135"/>
      <c r="AE281" s="135"/>
    </row>
    <row r="282" spans="27:31" x14ac:dyDescent="0.2">
      <c r="AA282" s="135"/>
      <c r="AB282" s="135"/>
      <c r="AC282" s="135"/>
      <c r="AD282" s="135"/>
      <c r="AE282" s="135"/>
    </row>
    <row r="283" spans="27:31" x14ac:dyDescent="0.2">
      <c r="AA283" s="135"/>
      <c r="AB283" s="135"/>
      <c r="AC283" s="135"/>
      <c r="AD283" s="135"/>
      <c r="AE283" s="135"/>
    </row>
    <row r="284" spans="27:31" x14ac:dyDescent="0.2">
      <c r="AA284" s="135"/>
      <c r="AB284" s="135"/>
      <c r="AC284" s="135"/>
      <c r="AD284" s="135"/>
      <c r="AE284" s="135"/>
    </row>
    <row r="285" spans="27:31" x14ac:dyDescent="0.2">
      <c r="AA285" s="135"/>
      <c r="AB285" s="135"/>
      <c r="AC285" s="135"/>
      <c r="AD285" s="135"/>
      <c r="AE285" s="135"/>
    </row>
    <row r="286" spans="27:31" x14ac:dyDescent="0.2">
      <c r="AA286" s="135"/>
      <c r="AB286" s="135"/>
      <c r="AC286" s="135"/>
      <c r="AD286" s="135"/>
      <c r="AE286" s="135"/>
    </row>
    <row r="287" spans="27:31" x14ac:dyDescent="0.2">
      <c r="AA287" s="135"/>
      <c r="AB287" s="135"/>
      <c r="AC287" s="135"/>
      <c r="AD287" s="135"/>
      <c r="AE287" s="135"/>
    </row>
    <row r="288" spans="27:31" x14ac:dyDescent="0.2">
      <c r="AA288" s="135"/>
      <c r="AB288" s="135"/>
      <c r="AC288" s="135"/>
      <c r="AD288" s="135"/>
      <c r="AE288" s="135"/>
    </row>
    <row r="289" spans="27:31" x14ac:dyDescent="0.2">
      <c r="AA289" s="135"/>
      <c r="AB289" s="135"/>
      <c r="AC289" s="135"/>
      <c r="AD289" s="135"/>
      <c r="AE289" s="135"/>
    </row>
    <row r="290" spans="27:31" x14ac:dyDescent="0.2">
      <c r="AA290" s="135"/>
      <c r="AB290" s="135"/>
      <c r="AC290" s="135"/>
      <c r="AD290" s="135"/>
      <c r="AE290" s="135"/>
    </row>
    <row r="291" spans="27:31" x14ac:dyDescent="0.2">
      <c r="AA291" s="135"/>
      <c r="AB291" s="135"/>
      <c r="AC291" s="135"/>
      <c r="AD291" s="135"/>
      <c r="AE291" s="135"/>
    </row>
    <row r="292" spans="27:31" x14ac:dyDescent="0.2">
      <c r="AA292" s="135"/>
      <c r="AB292" s="135"/>
      <c r="AC292" s="135"/>
      <c r="AD292" s="135"/>
      <c r="AE292" s="135"/>
    </row>
    <row r="293" spans="27:31" x14ac:dyDescent="0.2">
      <c r="AA293" s="135"/>
      <c r="AB293" s="135"/>
      <c r="AC293" s="135"/>
      <c r="AD293" s="135"/>
      <c r="AE293" s="135"/>
    </row>
    <row r="294" spans="27:31" x14ac:dyDescent="0.2">
      <c r="AA294" s="135"/>
      <c r="AB294" s="135"/>
      <c r="AC294" s="135"/>
      <c r="AD294" s="135"/>
      <c r="AE294" s="135"/>
    </row>
    <row r="295" spans="27:31" x14ac:dyDescent="0.2">
      <c r="AA295" s="135"/>
      <c r="AB295" s="135"/>
      <c r="AC295" s="135"/>
      <c r="AD295" s="135"/>
      <c r="AE295" s="135"/>
    </row>
    <row r="296" spans="27:31" x14ac:dyDescent="0.2">
      <c r="AA296" s="135"/>
      <c r="AB296" s="135"/>
      <c r="AC296" s="135"/>
      <c r="AD296" s="135"/>
      <c r="AE296" s="135"/>
    </row>
    <row r="297" spans="27:31" x14ac:dyDescent="0.2">
      <c r="AA297" s="135"/>
      <c r="AB297" s="135"/>
      <c r="AC297" s="135"/>
      <c r="AD297" s="135"/>
      <c r="AE297" s="135"/>
    </row>
    <row r="298" spans="27:31" x14ac:dyDescent="0.2">
      <c r="AA298" s="135"/>
      <c r="AB298" s="135"/>
      <c r="AC298" s="135"/>
      <c r="AD298" s="135"/>
      <c r="AE298" s="135"/>
    </row>
    <row r="299" spans="27:31" x14ac:dyDescent="0.2">
      <c r="AA299" s="135"/>
      <c r="AB299" s="135"/>
      <c r="AC299" s="135"/>
      <c r="AD299" s="135"/>
      <c r="AE299" s="135"/>
    </row>
    <row r="300" spans="27:31" x14ac:dyDescent="0.2">
      <c r="AA300" s="135"/>
      <c r="AB300" s="135"/>
      <c r="AC300" s="135"/>
      <c r="AD300" s="135"/>
      <c r="AE300" s="135"/>
    </row>
    <row r="301" spans="27:31" x14ac:dyDescent="0.2">
      <c r="AA301" s="135"/>
      <c r="AB301" s="135"/>
      <c r="AC301" s="135"/>
      <c r="AD301" s="135"/>
      <c r="AE301" s="135"/>
    </row>
    <row r="302" spans="27:31" x14ac:dyDescent="0.2">
      <c r="AA302" s="135"/>
      <c r="AB302" s="135"/>
      <c r="AC302" s="135"/>
      <c r="AD302" s="135"/>
      <c r="AE302" s="135"/>
    </row>
    <row r="303" spans="27:31" x14ac:dyDescent="0.2">
      <c r="AA303" s="135"/>
      <c r="AB303" s="135"/>
      <c r="AC303" s="135"/>
      <c r="AD303" s="135"/>
      <c r="AE303" s="135"/>
    </row>
    <row r="304" spans="27:31" x14ac:dyDescent="0.2">
      <c r="AA304" s="135"/>
      <c r="AB304" s="135"/>
      <c r="AC304" s="135"/>
      <c r="AD304" s="135"/>
      <c r="AE304" s="135"/>
    </row>
    <row r="305" spans="27:31" x14ac:dyDescent="0.2">
      <c r="AA305" s="135"/>
      <c r="AB305" s="135"/>
      <c r="AC305" s="135"/>
      <c r="AD305" s="135"/>
      <c r="AE305" s="135"/>
    </row>
    <row r="306" spans="27:31" x14ac:dyDescent="0.2">
      <c r="AA306" s="135"/>
      <c r="AB306" s="135"/>
      <c r="AC306" s="135"/>
      <c r="AD306" s="135"/>
      <c r="AE306" s="135"/>
    </row>
    <row r="307" spans="27:31" x14ac:dyDescent="0.2">
      <c r="AA307" s="135"/>
      <c r="AB307" s="135"/>
      <c r="AC307" s="135"/>
      <c r="AD307" s="135"/>
      <c r="AE307" s="135"/>
    </row>
    <row r="308" spans="27:31" x14ac:dyDescent="0.2">
      <c r="AA308" s="135"/>
      <c r="AB308" s="135"/>
      <c r="AC308" s="135"/>
      <c r="AD308" s="135"/>
      <c r="AE308" s="135"/>
    </row>
    <row r="309" spans="27:31" x14ac:dyDescent="0.2">
      <c r="AA309" s="135"/>
      <c r="AB309" s="135"/>
      <c r="AC309" s="135"/>
      <c r="AD309" s="135"/>
      <c r="AE309" s="135"/>
    </row>
    <row r="310" spans="27:31" x14ac:dyDescent="0.2">
      <c r="AA310" s="135"/>
      <c r="AB310" s="135"/>
      <c r="AC310" s="135"/>
      <c r="AD310" s="135"/>
      <c r="AE310" s="135"/>
    </row>
    <row r="311" spans="27:31" x14ac:dyDescent="0.2">
      <c r="AA311" s="135"/>
      <c r="AB311" s="135"/>
      <c r="AC311" s="135"/>
      <c r="AD311" s="135"/>
      <c r="AE311" s="135"/>
    </row>
    <row r="312" spans="27:31" x14ac:dyDescent="0.2">
      <c r="AA312" s="135"/>
      <c r="AB312" s="135"/>
      <c r="AC312" s="135"/>
      <c r="AD312" s="135"/>
      <c r="AE312" s="135"/>
    </row>
    <row r="313" spans="27:31" x14ac:dyDescent="0.2">
      <c r="AA313" s="135"/>
      <c r="AB313" s="135"/>
      <c r="AC313" s="135"/>
      <c r="AD313" s="135"/>
      <c r="AE313" s="135"/>
    </row>
    <row r="314" spans="27:31" x14ac:dyDescent="0.2">
      <c r="AA314" s="135"/>
      <c r="AB314" s="135"/>
      <c r="AC314" s="135"/>
      <c r="AD314" s="135"/>
      <c r="AE314" s="135"/>
    </row>
    <row r="315" spans="27:31" x14ac:dyDescent="0.2">
      <c r="AA315" s="135"/>
      <c r="AB315" s="135"/>
      <c r="AC315" s="135"/>
      <c r="AD315" s="135"/>
      <c r="AE315" s="135"/>
    </row>
    <row r="316" spans="27:31" x14ac:dyDescent="0.2">
      <c r="AA316" s="135"/>
      <c r="AB316" s="135"/>
      <c r="AC316" s="135"/>
      <c r="AD316" s="135"/>
      <c r="AE316" s="135"/>
    </row>
    <row r="317" spans="27:31" x14ac:dyDescent="0.2">
      <c r="AA317" s="135"/>
      <c r="AB317" s="135"/>
      <c r="AC317" s="135"/>
      <c r="AD317" s="135"/>
      <c r="AE317" s="135"/>
    </row>
    <row r="318" spans="27:31" x14ac:dyDescent="0.2">
      <c r="AA318" s="135"/>
      <c r="AB318" s="135"/>
      <c r="AC318" s="135"/>
      <c r="AD318" s="135"/>
      <c r="AE318" s="135"/>
    </row>
    <row r="319" spans="27:31" x14ac:dyDescent="0.2">
      <c r="AA319" s="135"/>
      <c r="AB319" s="135"/>
      <c r="AC319" s="135"/>
      <c r="AD319" s="135"/>
      <c r="AE319" s="135"/>
    </row>
    <row r="320" spans="27:31" x14ac:dyDescent="0.2">
      <c r="AA320" s="135"/>
      <c r="AB320" s="135"/>
      <c r="AC320" s="135"/>
      <c r="AD320" s="135"/>
      <c r="AE320" s="135"/>
    </row>
    <row r="321" spans="27:31" x14ac:dyDescent="0.2">
      <c r="AA321" s="135"/>
      <c r="AB321" s="135"/>
      <c r="AC321" s="135"/>
      <c r="AD321" s="135"/>
      <c r="AE321" s="135"/>
    </row>
    <row r="322" spans="27:31" x14ac:dyDescent="0.2">
      <c r="AA322" s="135"/>
      <c r="AB322" s="135"/>
      <c r="AC322" s="135"/>
      <c r="AD322" s="135"/>
      <c r="AE322" s="135"/>
    </row>
    <row r="323" spans="27:31" x14ac:dyDescent="0.2">
      <c r="AA323" s="135"/>
      <c r="AB323" s="135"/>
      <c r="AC323" s="135"/>
      <c r="AD323" s="135"/>
      <c r="AE323" s="135"/>
    </row>
    <row r="324" spans="27:31" x14ac:dyDescent="0.2">
      <c r="AA324" s="135"/>
      <c r="AB324" s="135"/>
      <c r="AC324" s="135"/>
      <c r="AD324" s="135"/>
      <c r="AE324" s="135"/>
    </row>
    <row r="325" spans="27:31" x14ac:dyDescent="0.2">
      <c r="AA325" s="135"/>
      <c r="AB325" s="135"/>
      <c r="AC325" s="135"/>
      <c r="AD325" s="135"/>
      <c r="AE325" s="135"/>
    </row>
    <row r="326" spans="27:31" x14ac:dyDescent="0.2">
      <c r="AA326" s="135"/>
      <c r="AB326" s="135"/>
      <c r="AC326" s="135"/>
      <c r="AD326" s="135"/>
      <c r="AE326" s="135"/>
    </row>
    <row r="327" spans="27:31" x14ac:dyDescent="0.2">
      <c r="AA327" s="135"/>
      <c r="AB327" s="135"/>
      <c r="AC327" s="135"/>
      <c r="AD327" s="135"/>
      <c r="AE327" s="135"/>
    </row>
    <row r="328" spans="27:31" x14ac:dyDescent="0.2">
      <c r="AA328" s="135"/>
      <c r="AB328" s="135"/>
      <c r="AC328" s="135"/>
      <c r="AD328" s="135"/>
      <c r="AE328" s="135"/>
    </row>
    <row r="329" spans="27:31" x14ac:dyDescent="0.2">
      <c r="AA329" s="135"/>
      <c r="AB329" s="135"/>
      <c r="AC329" s="135"/>
      <c r="AD329" s="135"/>
      <c r="AE329" s="135"/>
    </row>
    <row r="330" spans="27:31" x14ac:dyDescent="0.2">
      <c r="AA330" s="135"/>
      <c r="AB330" s="135"/>
      <c r="AC330" s="135"/>
      <c r="AD330" s="135"/>
      <c r="AE330" s="135"/>
    </row>
    <row r="331" spans="27:31" x14ac:dyDescent="0.2">
      <c r="AA331" s="135"/>
      <c r="AB331" s="135"/>
      <c r="AC331" s="135"/>
      <c r="AD331" s="135"/>
      <c r="AE331" s="135"/>
    </row>
    <row r="332" spans="27:31" x14ac:dyDescent="0.2">
      <c r="AA332" s="135"/>
      <c r="AB332" s="135"/>
      <c r="AC332" s="135"/>
      <c r="AD332" s="135"/>
      <c r="AE332" s="135"/>
    </row>
    <row r="333" spans="27:31" x14ac:dyDescent="0.2">
      <c r="AA333" s="135"/>
      <c r="AB333" s="135"/>
      <c r="AC333" s="135"/>
      <c r="AD333" s="135"/>
      <c r="AE333" s="135"/>
    </row>
    <row r="334" spans="27:31" x14ac:dyDescent="0.2">
      <c r="AA334" s="135"/>
      <c r="AB334" s="135"/>
      <c r="AC334" s="135"/>
      <c r="AD334" s="135"/>
      <c r="AE334" s="135"/>
    </row>
    <row r="335" spans="27:31" x14ac:dyDescent="0.2">
      <c r="AA335" s="135"/>
      <c r="AB335" s="135"/>
      <c r="AC335" s="135"/>
      <c r="AD335" s="135"/>
      <c r="AE335" s="135"/>
    </row>
    <row r="336" spans="27:31" x14ac:dyDescent="0.2">
      <c r="AA336" s="135"/>
      <c r="AB336" s="135"/>
      <c r="AC336" s="135"/>
      <c r="AD336" s="135"/>
      <c r="AE336" s="135"/>
    </row>
    <row r="337" spans="27:31" x14ac:dyDescent="0.2">
      <c r="AA337" s="135"/>
      <c r="AB337" s="135"/>
      <c r="AC337" s="135"/>
      <c r="AD337" s="135"/>
      <c r="AE337" s="135"/>
    </row>
    <row r="338" spans="27:31" x14ac:dyDescent="0.2">
      <c r="AA338" s="135"/>
      <c r="AB338" s="135"/>
      <c r="AC338" s="135"/>
      <c r="AD338" s="135"/>
      <c r="AE338" s="135"/>
    </row>
    <row r="339" spans="27:31" x14ac:dyDescent="0.2">
      <c r="AA339" s="135"/>
      <c r="AB339" s="135"/>
      <c r="AC339" s="135"/>
      <c r="AD339" s="135"/>
      <c r="AE339" s="135"/>
    </row>
    <row r="340" spans="27:31" x14ac:dyDescent="0.2">
      <c r="AA340" s="135"/>
      <c r="AB340" s="135"/>
      <c r="AC340" s="135"/>
      <c r="AD340" s="135"/>
      <c r="AE340" s="135"/>
    </row>
    <row r="341" spans="27:31" x14ac:dyDescent="0.2">
      <c r="AA341" s="135"/>
      <c r="AB341" s="135"/>
      <c r="AC341" s="135"/>
      <c r="AD341" s="135"/>
      <c r="AE341" s="135"/>
    </row>
    <row r="342" spans="27:31" x14ac:dyDescent="0.2">
      <c r="AA342" s="135"/>
      <c r="AB342" s="135"/>
      <c r="AC342" s="135"/>
      <c r="AD342" s="135"/>
      <c r="AE342" s="135"/>
    </row>
    <row r="343" spans="27:31" x14ac:dyDescent="0.2">
      <c r="AA343" s="135"/>
      <c r="AB343" s="135"/>
      <c r="AC343" s="135"/>
      <c r="AD343" s="135"/>
      <c r="AE343" s="135"/>
    </row>
    <row r="344" spans="27:31" x14ac:dyDescent="0.2">
      <c r="AA344" s="135"/>
      <c r="AB344" s="135"/>
      <c r="AC344" s="135"/>
      <c r="AD344" s="135"/>
      <c r="AE344" s="135"/>
    </row>
    <row r="345" spans="27:31" x14ac:dyDescent="0.2">
      <c r="AA345" s="135"/>
      <c r="AB345" s="135"/>
      <c r="AC345" s="135"/>
      <c r="AD345" s="135"/>
      <c r="AE345" s="135"/>
    </row>
    <row r="346" spans="27:31" x14ac:dyDescent="0.2">
      <c r="AA346" s="135"/>
      <c r="AB346" s="135"/>
      <c r="AC346" s="135"/>
      <c r="AD346" s="135"/>
      <c r="AE346" s="135"/>
    </row>
    <row r="347" spans="27:31" x14ac:dyDescent="0.2">
      <c r="AA347" s="135"/>
      <c r="AB347" s="135"/>
      <c r="AC347" s="135"/>
      <c r="AD347" s="135"/>
      <c r="AE347" s="135"/>
    </row>
    <row r="348" spans="27:31" x14ac:dyDescent="0.2">
      <c r="AA348" s="135"/>
      <c r="AB348" s="135"/>
      <c r="AC348" s="135"/>
      <c r="AD348" s="135"/>
      <c r="AE348" s="135"/>
    </row>
    <row r="349" spans="27:31" x14ac:dyDescent="0.2">
      <c r="AA349" s="135"/>
      <c r="AB349" s="135"/>
      <c r="AC349" s="135"/>
      <c r="AD349" s="135"/>
      <c r="AE349" s="135"/>
    </row>
    <row r="350" spans="27:31" x14ac:dyDescent="0.2">
      <c r="AA350" s="135"/>
      <c r="AB350" s="135"/>
      <c r="AC350" s="135"/>
      <c r="AD350" s="135"/>
      <c r="AE350" s="135"/>
    </row>
    <row r="351" spans="27:31" x14ac:dyDescent="0.2">
      <c r="AA351" s="135"/>
      <c r="AB351" s="135"/>
      <c r="AC351" s="135"/>
      <c r="AD351" s="135"/>
      <c r="AE351" s="135"/>
    </row>
    <row r="352" spans="27:31" x14ac:dyDescent="0.2">
      <c r="AA352" s="135"/>
      <c r="AB352" s="135"/>
      <c r="AC352" s="135"/>
      <c r="AD352" s="135"/>
      <c r="AE352" s="135"/>
    </row>
    <row r="353" spans="27:31" x14ac:dyDescent="0.2">
      <c r="AA353" s="135"/>
      <c r="AB353" s="135"/>
      <c r="AC353" s="135"/>
      <c r="AD353" s="135"/>
      <c r="AE353" s="135"/>
    </row>
    <row r="354" spans="27:31" x14ac:dyDescent="0.2">
      <c r="AA354" s="135"/>
      <c r="AB354" s="135"/>
      <c r="AC354" s="135"/>
      <c r="AD354" s="135"/>
      <c r="AE354" s="135"/>
    </row>
    <row r="355" spans="27:31" x14ac:dyDescent="0.2">
      <c r="AA355" s="135"/>
      <c r="AB355" s="135"/>
      <c r="AC355" s="135"/>
      <c r="AD355" s="135"/>
      <c r="AE355" s="135"/>
    </row>
    <row r="356" spans="27:31" x14ac:dyDescent="0.2">
      <c r="AA356" s="135"/>
      <c r="AB356" s="135"/>
      <c r="AC356" s="135"/>
      <c r="AD356" s="135"/>
      <c r="AE356" s="135"/>
    </row>
    <row r="357" spans="27:31" x14ac:dyDescent="0.2">
      <c r="AA357" s="135"/>
      <c r="AB357" s="135"/>
      <c r="AC357" s="135"/>
      <c r="AD357" s="135"/>
      <c r="AE357" s="135"/>
    </row>
    <row r="358" spans="27:31" x14ac:dyDescent="0.2">
      <c r="AA358" s="135"/>
      <c r="AB358" s="135"/>
      <c r="AC358" s="135"/>
      <c r="AD358" s="135"/>
      <c r="AE358" s="135"/>
    </row>
    <row r="359" spans="27:31" x14ac:dyDescent="0.2">
      <c r="AA359" s="135"/>
      <c r="AB359" s="135"/>
      <c r="AC359" s="135"/>
      <c r="AD359" s="135"/>
      <c r="AE359" s="135"/>
    </row>
    <row r="360" spans="27:31" x14ac:dyDescent="0.2">
      <c r="AA360" s="135"/>
      <c r="AB360" s="135"/>
      <c r="AC360" s="135"/>
      <c r="AD360" s="135"/>
      <c r="AE360" s="135"/>
    </row>
    <row r="361" spans="27:31" x14ac:dyDescent="0.2">
      <c r="AA361" s="135"/>
      <c r="AB361" s="135"/>
      <c r="AC361" s="135"/>
      <c r="AD361" s="135"/>
      <c r="AE361" s="135"/>
    </row>
    <row r="362" spans="27:31" x14ac:dyDescent="0.2">
      <c r="AA362" s="135"/>
      <c r="AB362" s="135"/>
      <c r="AC362" s="135"/>
      <c r="AD362" s="135"/>
      <c r="AE362" s="135"/>
    </row>
    <row r="363" spans="27:31" x14ac:dyDescent="0.2">
      <c r="AA363" s="135"/>
      <c r="AB363" s="135"/>
      <c r="AC363" s="135"/>
      <c r="AD363" s="135"/>
      <c r="AE363" s="135"/>
    </row>
    <row r="364" spans="27:31" x14ac:dyDescent="0.2">
      <c r="AA364" s="135"/>
      <c r="AB364" s="135"/>
      <c r="AC364" s="135"/>
      <c r="AD364" s="135"/>
      <c r="AE364" s="135"/>
    </row>
    <row r="365" spans="27:31" x14ac:dyDescent="0.2">
      <c r="AA365" s="135"/>
      <c r="AB365" s="135"/>
      <c r="AC365" s="135"/>
      <c r="AD365" s="135"/>
      <c r="AE365" s="135"/>
    </row>
    <row r="366" spans="27:31" x14ac:dyDescent="0.2">
      <c r="AA366" s="135"/>
      <c r="AB366" s="135"/>
      <c r="AC366" s="135"/>
      <c r="AD366" s="135"/>
      <c r="AE366" s="135"/>
    </row>
    <row r="367" spans="27:31" x14ac:dyDescent="0.2">
      <c r="AA367" s="135"/>
      <c r="AB367" s="135"/>
      <c r="AC367" s="135"/>
      <c r="AD367" s="135"/>
      <c r="AE367" s="135"/>
    </row>
    <row r="368" spans="27:31" x14ac:dyDescent="0.2">
      <c r="AA368" s="135"/>
      <c r="AB368" s="135"/>
      <c r="AC368" s="135"/>
      <c r="AD368" s="135"/>
      <c r="AE368" s="135"/>
    </row>
    <row r="369" spans="27:31" x14ac:dyDescent="0.2">
      <c r="AA369" s="135"/>
      <c r="AB369" s="135"/>
      <c r="AC369" s="135"/>
      <c r="AD369" s="135"/>
      <c r="AE369" s="135"/>
    </row>
    <row r="370" spans="27:31" x14ac:dyDescent="0.2">
      <c r="AA370" s="135"/>
      <c r="AB370" s="135"/>
      <c r="AC370" s="135"/>
      <c r="AD370" s="135"/>
      <c r="AE370" s="135"/>
    </row>
    <row r="371" spans="27:31" x14ac:dyDescent="0.2">
      <c r="AA371" s="135"/>
      <c r="AB371" s="135"/>
      <c r="AC371" s="135"/>
      <c r="AD371" s="135"/>
      <c r="AE371" s="135"/>
    </row>
    <row r="372" spans="27:31" x14ac:dyDescent="0.2">
      <c r="AA372" s="135"/>
      <c r="AB372" s="135"/>
      <c r="AC372" s="135"/>
      <c r="AD372" s="135"/>
      <c r="AE372" s="135"/>
    </row>
    <row r="373" spans="27:31" x14ac:dyDescent="0.2">
      <c r="AA373" s="135"/>
      <c r="AB373" s="135"/>
      <c r="AC373" s="135"/>
      <c r="AD373" s="135"/>
      <c r="AE373" s="135"/>
    </row>
    <row r="374" spans="27:31" x14ac:dyDescent="0.2">
      <c r="AA374" s="135"/>
      <c r="AB374" s="135"/>
      <c r="AC374" s="135"/>
      <c r="AD374" s="135"/>
      <c r="AE374" s="135"/>
    </row>
    <row r="375" spans="27:31" x14ac:dyDescent="0.2">
      <c r="AA375" s="135"/>
      <c r="AB375" s="135"/>
      <c r="AC375" s="135"/>
      <c r="AD375" s="135"/>
      <c r="AE375" s="135"/>
    </row>
    <row r="376" spans="27:31" x14ac:dyDescent="0.2">
      <c r="AA376" s="135"/>
      <c r="AB376" s="135"/>
      <c r="AC376" s="135"/>
      <c r="AD376" s="135"/>
      <c r="AE376" s="135"/>
    </row>
    <row r="377" spans="27:31" x14ac:dyDescent="0.2">
      <c r="AA377" s="135"/>
      <c r="AB377" s="135"/>
      <c r="AC377" s="135"/>
      <c r="AD377" s="135"/>
      <c r="AE377" s="135"/>
    </row>
    <row r="378" spans="27:31" x14ac:dyDescent="0.2">
      <c r="AA378" s="135"/>
      <c r="AB378" s="135"/>
      <c r="AC378" s="135"/>
      <c r="AD378" s="135"/>
      <c r="AE378" s="135"/>
    </row>
    <row r="379" spans="27:31" x14ac:dyDescent="0.2">
      <c r="AA379" s="135"/>
      <c r="AB379" s="135"/>
      <c r="AC379" s="135"/>
      <c r="AD379" s="135"/>
      <c r="AE379" s="135"/>
    </row>
    <row r="380" spans="27:31" x14ac:dyDescent="0.2">
      <c r="AA380" s="135"/>
      <c r="AB380" s="135"/>
      <c r="AC380" s="135"/>
      <c r="AD380" s="135"/>
      <c r="AE380" s="135"/>
    </row>
    <row r="381" spans="27:31" x14ac:dyDescent="0.2">
      <c r="AA381" s="135"/>
      <c r="AB381" s="135"/>
      <c r="AC381" s="135"/>
      <c r="AD381" s="135"/>
      <c r="AE381" s="135"/>
    </row>
    <row r="382" spans="27:31" x14ac:dyDescent="0.2">
      <c r="AA382" s="135"/>
      <c r="AB382" s="135"/>
      <c r="AC382" s="135"/>
      <c r="AD382" s="135"/>
      <c r="AE382" s="135"/>
    </row>
    <row r="383" spans="27:31" x14ac:dyDescent="0.2">
      <c r="AA383" s="135"/>
      <c r="AB383" s="135"/>
      <c r="AC383" s="135"/>
      <c r="AD383" s="135"/>
      <c r="AE383" s="135"/>
    </row>
    <row r="384" spans="27:31" x14ac:dyDescent="0.2">
      <c r="AA384" s="135"/>
      <c r="AB384" s="135"/>
      <c r="AC384" s="135"/>
      <c r="AD384" s="135"/>
      <c r="AE384" s="135"/>
    </row>
    <row r="385" spans="27:31" x14ac:dyDescent="0.2">
      <c r="AA385" s="135"/>
      <c r="AB385" s="135"/>
      <c r="AC385" s="135"/>
      <c r="AD385" s="135"/>
      <c r="AE385" s="135"/>
    </row>
    <row r="386" spans="27:31" x14ac:dyDescent="0.2">
      <c r="AA386" s="135"/>
      <c r="AB386" s="135"/>
      <c r="AC386" s="135"/>
      <c r="AD386" s="135"/>
      <c r="AE386" s="135"/>
    </row>
    <row r="387" spans="27:31" x14ac:dyDescent="0.2">
      <c r="AA387" s="135"/>
      <c r="AB387" s="135"/>
      <c r="AC387" s="135"/>
      <c r="AD387" s="135"/>
      <c r="AE387" s="135"/>
    </row>
    <row r="388" spans="27:31" x14ac:dyDescent="0.2">
      <c r="AA388" s="135"/>
      <c r="AB388" s="135"/>
      <c r="AC388" s="135"/>
      <c r="AD388" s="135"/>
      <c r="AE388" s="135"/>
    </row>
    <row r="389" spans="27:31" x14ac:dyDescent="0.2">
      <c r="AA389" s="135"/>
      <c r="AB389" s="135"/>
      <c r="AC389" s="135"/>
      <c r="AD389" s="135"/>
      <c r="AE389" s="135"/>
    </row>
    <row r="390" spans="27:31" x14ac:dyDescent="0.2">
      <c r="AA390" s="135"/>
      <c r="AB390" s="135"/>
      <c r="AC390" s="135"/>
      <c r="AD390" s="135"/>
      <c r="AE390" s="135"/>
    </row>
    <row r="391" spans="27:31" x14ac:dyDescent="0.2">
      <c r="AA391" s="135"/>
      <c r="AB391" s="135"/>
      <c r="AC391" s="135"/>
      <c r="AD391" s="135"/>
      <c r="AE391" s="135"/>
    </row>
    <row r="392" spans="27:31" x14ac:dyDescent="0.2">
      <c r="AA392" s="135"/>
      <c r="AB392" s="135"/>
      <c r="AC392" s="135"/>
      <c r="AD392" s="135"/>
      <c r="AE392" s="135"/>
    </row>
    <row r="393" spans="27:31" x14ac:dyDescent="0.2">
      <c r="AA393" s="135"/>
      <c r="AB393" s="135"/>
      <c r="AC393" s="135"/>
      <c r="AD393" s="135"/>
      <c r="AE393" s="135"/>
    </row>
    <row r="394" spans="27:31" x14ac:dyDescent="0.2">
      <c r="AA394" s="135"/>
      <c r="AB394" s="135"/>
      <c r="AC394" s="135"/>
      <c r="AD394" s="135"/>
      <c r="AE394" s="135"/>
    </row>
    <row r="395" spans="27:31" x14ac:dyDescent="0.2">
      <c r="AA395" s="135"/>
      <c r="AB395" s="135"/>
      <c r="AC395" s="135"/>
      <c r="AD395" s="135"/>
      <c r="AE395" s="135"/>
    </row>
    <row r="396" spans="27:31" x14ac:dyDescent="0.2">
      <c r="AA396" s="135"/>
      <c r="AB396" s="135"/>
      <c r="AC396" s="135"/>
      <c r="AD396" s="135"/>
      <c r="AE396" s="135"/>
    </row>
    <row r="397" spans="27:31" x14ac:dyDescent="0.2">
      <c r="AA397" s="135"/>
      <c r="AB397" s="135"/>
      <c r="AC397" s="135"/>
      <c r="AD397" s="135"/>
      <c r="AE397" s="135"/>
    </row>
    <row r="398" spans="27:31" x14ac:dyDescent="0.2">
      <c r="AA398" s="135"/>
      <c r="AB398" s="135"/>
      <c r="AC398" s="135"/>
      <c r="AD398" s="135"/>
      <c r="AE398" s="135"/>
    </row>
    <row r="399" spans="27:31" x14ac:dyDescent="0.2">
      <c r="AA399" s="135"/>
      <c r="AB399" s="135"/>
      <c r="AC399" s="135"/>
      <c r="AD399" s="135"/>
      <c r="AE399" s="135"/>
    </row>
    <row r="400" spans="27:31" x14ac:dyDescent="0.2">
      <c r="AA400" s="135"/>
      <c r="AB400" s="135"/>
      <c r="AC400" s="135"/>
      <c r="AD400" s="135"/>
      <c r="AE400" s="135"/>
    </row>
    <row r="401" spans="27:31" x14ac:dyDescent="0.2">
      <c r="AA401" s="135"/>
      <c r="AB401" s="135"/>
      <c r="AC401" s="135"/>
      <c r="AD401" s="135"/>
      <c r="AE401" s="135"/>
    </row>
    <row r="402" spans="27:31" x14ac:dyDescent="0.2">
      <c r="AA402" s="135"/>
      <c r="AB402" s="135"/>
      <c r="AC402" s="135"/>
      <c r="AD402" s="135"/>
      <c r="AE402" s="135"/>
    </row>
    <row r="403" spans="27:31" x14ac:dyDescent="0.2">
      <c r="AA403" s="135"/>
      <c r="AB403" s="135"/>
      <c r="AC403" s="135"/>
      <c r="AD403" s="135"/>
      <c r="AE403" s="135"/>
    </row>
    <row r="404" spans="27:31" x14ac:dyDescent="0.2">
      <c r="AA404" s="135"/>
      <c r="AB404" s="135"/>
      <c r="AC404" s="135"/>
      <c r="AD404" s="135"/>
      <c r="AE404" s="135"/>
    </row>
    <row r="405" spans="27:31" x14ac:dyDescent="0.2">
      <c r="AA405" s="135"/>
      <c r="AB405" s="135"/>
      <c r="AC405" s="135"/>
      <c r="AD405" s="135"/>
      <c r="AE405" s="135"/>
    </row>
    <row r="406" spans="27:31" x14ac:dyDescent="0.2">
      <c r="AA406" s="135"/>
      <c r="AB406" s="135"/>
      <c r="AC406" s="135"/>
      <c r="AD406" s="135"/>
      <c r="AE406" s="135"/>
    </row>
    <row r="407" spans="27:31" x14ac:dyDescent="0.2">
      <c r="AA407" s="135"/>
      <c r="AB407" s="135"/>
      <c r="AC407" s="135"/>
      <c r="AD407" s="135"/>
      <c r="AE407" s="135"/>
    </row>
    <row r="408" spans="27:31" x14ac:dyDescent="0.2">
      <c r="AA408" s="135"/>
      <c r="AB408" s="135"/>
      <c r="AC408" s="135"/>
      <c r="AD408" s="135"/>
      <c r="AE408" s="135"/>
    </row>
    <row r="409" spans="27:31" x14ac:dyDescent="0.2">
      <c r="AA409" s="135"/>
      <c r="AB409" s="135"/>
      <c r="AC409" s="135"/>
      <c r="AD409" s="135"/>
      <c r="AE409" s="135"/>
    </row>
    <row r="410" spans="27:31" x14ac:dyDescent="0.2">
      <c r="AA410" s="135"/>
      <c r="AB410" s="135"/>
      <c r="AC410" s="135"/>
      <c r="AD410" s="135"/>
      <c r="AE410" s="135"/>
    </row>
    <row r="411" spans="27:31" x14ac:dyDescent="0.2">
      <c r="AA411" s="135"/>
      <c r="AB411" s="135"/>
      <c r="AC411" s="135"/>
      <c r="AD411" s="135"/>
      <c r="AE411" s="135"/>
    </row>
    <row r="412" spans="27:31" x14ac:dyDescent="0.2">
      <c r="AA412" s="135"/>
      <c r="AB412" s="135"/>
      <c r="AC412" s="135"/>
      <c r="AD412" s="135"/>
      <c r="AE412" s="135"/>
    </row>
    <row r="413" spans="27:31" x14ac:dyDescent="0.2">
      <c r="AA413" s="135"/>
      <c r="AB413" s="135"/>
      <c r="AC413" s="135"/>
      <c r="AD413" s="135"/>
      <c r="AE413" s="135"/>
    </row>
    <row r="414" spans="27:31" x14ac:dyDescent="0.2">
      <c r="AA414" s="135"/>
      <c r="AB414" s="135"/>
      <c r="AC414" s="135"/>
      <c r="AD414" s="135"/>
      <c r="AE414" s="135"/>
    </row>
    <row r="415" spans="27:31" x14ac:dyDescent="0.2">
      <c r="AA415" s="135"/>
      <c r="AB415" s="135"/>
      <c r="AC415" s="135"/>
      <c r="AD415" s="135"/>
      <c r="AE415" s="135"/>
    </row>
    <row r="416" spans="27:31" x14ac:dyDescent="0.2">
      <c r="AA416" s="135"/>
      <c r="AB416" s="135"/>
      <c r="AC416" s="135"/>
      <c r="AD416" s="135"/>
      <c r="AE416" s="135"/>
    </row>
    <row r="417" spans="27:31" x14ac:dyDescent="0.2">
      <c r="AA417" s="135"/>
      <c r="AB417" s="135"/>
      <c r="AC417" s="135"/>
      <c r="AD417" s="135"/>
      <c r="AE417" s="135"/>
    </row>
    <row r="418" spans="27:31" x14ac:dyDescent="0.2">
      <c r="AA418" s="135"/>
      <c r="AB418" s="135"/>
      <c r="AC418" s="135"/>
      <c r="AD418" s="135"/>
      <c r="AE418" s="135"/>
    </row>
    <row r="419" spans="27:31" x14ac:dyDescent="0.2">
      <c r="AA419" s="135"/>
      <c r="AB419" s="135"/>
      <c r="AC419" s="135"/>
      <c r="AD419" s="135"/>
      <c r="AE419" s="135"/>
    </row>
    <row r="420" spans="27:31" x14ac:dyDescent="0.2">
      <c r="AA420" s="135"/>
      <c r="AB420" s="135"/>
      <c r="AC420" s="135"/>
      <c r="AD420" s="135"/>
      <c r="AE420" s="135"/>
    </row>
    <row r="421" spans="27:31" x14ac:dyDescent="0.2">
      <c r="AA421" s="135"/>
      <c r="AB421" s="135"/>
      <c r="AC421" s="135"/>
      <c r="AD421" s="135"/>
      <c r="AE421" s="135"/>
    </row>
    <row r="422" spans="27:31" x14ac:dyDescent="0.2">
      <c r="AA422" s="135"/>
      <c r="AB422" s="135"/>
      <c r="AC422" s="135"/>
      <c r="AD422" s="135"/>
      <c r="AE422" s="135"/>
    </row>
    <row r="423" spans="27:31" x14ac:dyDescent="0.2">
      <c r="AA423" s="135"/>
      <c r="AB423" s="135"/>
      <c r="AC423" s="135"/>
      <c r="AD423" s="135"/>
      <c r="AE423" s="135"/>
    </row>
    <row r="424" spans="27:31" x14ac:dyDescent="0.2">
      <c r="AA424" s="135"/>
      <c r="AB424" s="135"/>
      <c r="AC424" s="135"/>
      <c r="AD424" s="135"/>
      <c r="AE424" s="135"/>
    </row>
    <row r="425" spans="27:31" x14ac:dyDescent="0.2">
      <c r="AA425" s="135"/>
      <c r="AB425" s="135"/>
      <c r="AC425" s="135"/>
      <c r="AD425" s="135"/>
      <c r="AE425" s="135"/>
    </row>
    <row r="426" spans="27:31" x14ac:dyDescent="0.2">
      <c r="AA426" s="135"/>
      <c r="AB426" s="135"/>
      <c r="AC426" s="135"/>
      <c r="AD426" s="135"/>
      <c r="AE426" s="135"/>
    </row>
    <row r="427" spans="27:31" x14ac:dyDescent="0.2">
      <c r="AA427" s="135"/>
      <c r="AB427" s="135"/>
      <c r="AC427" s="135"/>
      <c r="AD427" s="135"/>
      <c r="AE427" s="135"/>
    </row>
    <row r="428" spans="27:31" x14ac:dyDescent="0.2">
      <c r="AA428" s="135"/>
      <c r="AB428" s="135"/>
      <c r="AC428" s="135"/>
      <c r="AD428" s="135"/>
      <c r="AE428" s="135"/>
    </row>
    <row r="429" spans="27:31" x14ac:dyDescent="0.2">
      <c r="AA429" s="135"/>
      <c r="AB429" s="135"/>
      <c r="AC429" s="135"/>
      <c r="AD429" s="135"/>
      <c r="AE429" s="135"/>
    </row>
    <row r="430" spans="27:31" x14ac:dyDescent="0.2">
      <c r="AA430" s="135"/>
      <c r="AB430" s="135"/>
      <c r="AC430" s="135"/>
      <c r="AD430" s="135"/>
      <c r="AE430" s="135"/>
    </row>
    <row r="431" spans="27:31" x14ac:dyDescent="0.2">
      <c r="AA431" s="135"/>
      <c r="AB431" s="135"/>
      <c r="AC431" s="135"/>
      <c r="AD431" s="135"/>
      <c r="AE431" s="135"/>
    </row>
    <row r="432" spans="27:31" x14ac:dyDescent="0.2">
      <c r="AA432" s="135"/>
      <c r="AB432" s="135"/>
      <c r="AC432" s="135"/>
      <c r="AD432" s="135"/>
      <c r="AE432" s="135"/>
    </row>
    <row r="433" spans="27:31" x14ac:dyDescent="0.2">
      <c r="AA433" s="135"/>
      <c r="AB433" s="135"/>
      <c r="AC433" s="135"/>
      <c r="AD433" s="135"/>
      <c r="AE433" s="135"/>
    </row>
    <row r="434" spans="27:31" x14ac:dyDescent="0.2">
      <c r="AA434" s="135"/>
      <c r="AB434" s="135"/>
      <c r="AC434" s="135"/>
      <c r="AD434" s="135"/>
      <c r="AE434" s="135"/>
    </row>
    <row r="435" spans="27:31" x14ac:dyDescent="0.2">
      <c r="AA435" s="135"/>
      <c r="AB435" s="135"/>
      <c r="AC435" s="135"/>
      <c r="AD435" s="135"/>
      <c r="AE435" s="135"/>
    </row>
    <row r="436" spans="27:31" x14ac:dyDescent="0.2">
      <c r="AA436" s="135"/>
      <c r="AB436" s="135"/>
      <c r="AC436" s="135"/>
      <c r="AD436" s="135"/>
      <c r="AE436" s="135"/>
    </row>
    <row r="437" spans="27:31" x14ac:dyDescent="0.2">
      <c r="AA437" s="135"/>
      <c r="AB437" s="135"/>
      <c r="AC437" s="135"/>
      <c r="AD437" s="135"/>
      <c r="AE437" s="135"/>
    </row>
    <row r="438" spans="27:31" x14ac:dyDescent="0.2">
      <c r="AA438" s="135"/>
      <c r="AB438" s="135"/>
      <c r="AC438" s="135"/>
      <c r="AD438" s="135"/>
      <c r="AE438" s="135"/>
    </row>
    <row r="439" spans="27:31" x14ac:dyDescent="0.2">
      <c r="AA439" s="135"/>
      <c r="AB439" s="135"/>
      <c r="AC439" s="135"/>
      <c r="AD439" s="135"/>
      <c r="AE439" s="135"/>
    </row>
    <row r="440" spans="27:31" x14ac:dyDescent="0.2">
      <c r="AA440" s="135"/>
      <c r="AB440" s="135"/>
      <c r="AC440" s="135"/>
      <c r="AD440" s="135"/>
      <c r="AE440" s="135"/>
    </row>
    <row r="441" spans="27:31" x14ac:dyDescent="0.2">
      <c r="AA441" s="135"/>
      <c r="AB441" s="135"/>
      <c r="AC441" s="135"/>
      <c r="AD441" s="135"/>
      <c r="AE441" s="135"/>
    </row>
    <row r="442" spans="27:31" x14ac:dyDescent="0.2">
      <c r="AA442" s="135"/>
      <c r="AB442" s="135"/>
      <c r="AC442" s="135"/>
      <c r="AD442" s="135"/>
      <c r="AE442" s="135"/>
    </row>
    <row r="443" spans="27:31" x14ac:dyDescent="0.2">
      <c r="AA443" s="135"/>
      <c r="AB443" s="135"/>
      <c r="AC443" s="135"/>
      <c r="AD443" s="135"/>
      <c r="AE443" s="135"/>
    </row>
    <row r="444" spans="27:31" x14ac:dyDescent="0.2">
      <c r="AA444" s="135"/>
      <c r="AB444" s="135"/>
      <c r="AC444" s="135"/>
      <c r="AD444" s="135"/>
      <c r="AE444" s="135"/>
    </row>
    <row r="445" spans="27:31" x14ac:dyDescent="0.2">
      <c r="AA445" s="135"/>
      <c r="AB445" s="135"/>
      <c r="AC445" s="135"/>
      <c r="AD445" s="135"/>
      <c r="AE445" s="135"/>
    </row>
    <row r="446" spans="27:31" x14ac:dyDescent="0.2">
      <c r="AA446" s="135"/>
      <c r="AB446" s="135"/>
      <c r="AC446" s="135"/>
      <c r="AD446" s="135"/>
      <c r="AE446" s="135"/>
    </row>
    <row r="447" spans="27:31" x14ac:dyDescent="0.2">
      <c r="AA447" s="135"/>
      <c r="AB447" s="135"/>
      <c r="AC447" s="135"/>
      <c r="AD447" s="135"/>
      <c r="AE447" s="135"/>
    </row>
    <row r="448" spans="27:31" x14ac:dyDescent="0.2">
      <c r="AA448" s="135"/>
      <c r="AB448" s="135"/>
      <c r="AC448" s="135"/>
      <c r="AD448" s="135"/>
      <c r="AE448" s="135"/>
    </row>
    <row r="449" spans="27:31" x14ac:dyDescent="0.2">
      <c r="AA449" s="135"/>
      <c r="AB449" s="135"/>
      <c r="AC449" s="135"/>
      <c r="AD449" s="135"/>
      <c r="AE449" s="135"/>
    </row>
    <row r="450" spans="27:31" x14ac:dyDescent="0.2">
      <c r="AA450" s="135"/>
      <c r="AB450" s="135"/>
      <c r="AC450" s="135"/>
      <c r="AD450" s="135"/>
      <c r="AE450" s="135"/>
    </row>
    <row r="451" spans="27:31" x14ac:dyDescent="0.2">
      <c r="AA451" s="135"/>
      <c r="AB451" s="135"/>
      <c r="AC451" s="135"/>
      <c r="AD451" s="135"/>
      <c r="AE451" s="135"/>
    </row>
    <row r="452" spans="27:31" x14ac:dyDescent="0.2">
      <c r="AA452" s="135"/>
      <c r="AB452" s="135"/>
      <c r="AC452" s="135"/>
      <c r="AD452" s="135"/>
      <c r="AE452" s="135"/>
    </row>
    <row r="453" spans="27:31" x14ac:dyDescent="0.2">
      <c r="AA453" s="135"/>
      <c r="AB453" s="135"/>
      <c r="AC453" s="135"/>
      <c r="AD453" s="135"/>
      <c r="AE453" s="135"/>
    </row>
    <row r="454" spans="27:31" x14ac:dyDescent="0.2">
      <c r="AA454" s="135"/>
      <c r="AB454" s="135"/>
      <c r="AC454" s="135"/>
      <c r="AD454" s="135"/>
      <c r="AE454" s="135"/>
    </row>
    <row r="455" spans="27:31" x14ac:dyDescent="0.2">
      <c r="AA455" s="135"/>
      <c r="AB455" s="135"/>
      <c r="AC455" s="135"/>
      <c r="AD455" s="135"/>
      <c r="AE455" s="135"/>
    </row>
    <row r="456" spans="27:31" x14ac:dyDescent="0.2">
      <c r="AA456" s="135"/>
      <c r="AB456" s="135"/>
      <c r="AC456" s="135"/>
      <c r="AD456" s="135"/>
      <c r="AE456" s="135"/>
    </row>
    <row r="457" spans="27:31" x14ac:dyDescent="0.2">
      <c r="AA457" s="135"/>
      <c r="AB457" s="135"/>
      <c r="AC457" s="135"/>
      <c r="AD457" s="135"/>
      <c r="AE457" s="135"/>
    </row>
    <row r="458" spans="27:31" x14ac:dyDescent="0.2">
      <c r="AA458" s="135"/>
      <c r="AB458" s="135"/>
      <c r="AC458" s="135"/>
      <c r="AD458" s="135"/>
      <c r="AE458" s="135"/>
    </row>
    <row r="459" spans="27:31" x14ac:dyDescent="0.2">
      <c r="AA459" s="135"/>
      <c r="AB459" s="135"/>
      <c r="AC459" s="135"/>
      <c r="AD459" s="135"/>
      <c r="AE459" s="135"/>
    </row>
    <row r="460" spans="27:31" x14ac:dyDescent="0.2">
      <c r="AA460" s="135"/>
      <c r="AB460" s="135"/>
      <c r="AC460" s="135"/>
      <c r="AD460" s="135"/>
      <c r="AE460" s="135"/>
    </row>
    <row r="461" spans="27:31" x14ac:dyDescent="0.2">
      <c r="AA461" s="135"/>
      <c r="AB461" s="135"/>
      <c r="AC461" s="135"/>
      <c r="AD461" s="135"/>
      <c r="AE461" s="135"/>
    </row>
    <row r="462" spans="27:31" x14ac:dyDescent="0.2">
      <c r="AA462" s="135"/>
      <c r="AB462" s="135"/>
      <c r="AC462" s="135"/>
      <c r="AD462" s="135"/>
      <c r="AE462" s="135"/>
    </row>
    <row r="463" spans="27:31" x14ac:dyDescent="0.2">
      <c r="AA463" s="135"/>
      <c r="AB463" s="135"/>
      <c r="AC463" s="135"/>
      <c r="AD463" s="135"/>
      <c r="AE463" s="135"/>
    </row>
    <row r="464" spans="27:31" x14ac:dyDescent="0.2">
      <c r="AA464" s="135"/>
      <c r="AB464" s="135"/>
      <c r="AC464" s="135"/>
      <c r="AD464" s="135"/>
      <c r="AE464" s="135"/>
    </row>
    <row r="465" spans="27:31" x14ac:dyDescent="0.2">
      <c r="AA465" s="135"/>
      <c r="AB465" s="135"/>
      <c r="AC465" s="135"/>
      <c r="AD465" s="135"/>
      <c r="AE465" s="135"/>
    </row>
    <row r="466" spans="27:31" x14ac:dyDescent="0.2">
      <c r="AA466" s="135"/>
      <c r="AB466" s="135"/>
      <c r="AC466" s="135"/>
      <c r="AD466" s="135"/>
      <c r="AE466" s="135"/>
    </row>
    <row r="467" spans="27:31" x14ac:dyDescent="0.2">
      <c r="AA467" s="135"/>
      <c r="AB467" s="135"/>
      <c r="AC467" s="135"/>
      <c r="AD467" s="135"/>
      <c r="AE467" s="135"/>
    </row>
    <row r="468" spans="27:31" x14ac:dyDescent="0.2">
      <c r="AA468" s="135"/>
      <c r="AB468" s="135"/>
      <c r="AC468" s="135"/>
      <c r="AD468" s="135"/>
      <c r="AE468" s="135"/>
    </row>
    <row r="469" spans="27:31" x14ac:dyDescent="0.2">
      <c r="AA469" s="135"/>
      <c r="AB469" s="135"/>
      <c r="AC469" s="135"/>
      <c r="AD469" s="135"/>
      <c r="AE469" s="135"/>
    </row>
    <row r="470" spans="27:31" x14ac:dyDescent="0.2">
      <c r="AA470" s="135"/>
      <c r="AB470" s="135"/>
      <c r="AC470" s="135"/>
      <c r="AD470" s="135"/>
      <c r="AE470" s="135"/>
    </row>
    <row r="471" spans="27:31" x14ac:dyDescent="0.2">
      <c r="AA471" s="135"/>
      <c r="AB471" s="135"/>
      <c r="AC471" s="135"/>
      <c r="AD471" s="135"/>
      <c r="AE471" s="135"/>
    </row>
    <row r="472" spans="27:31" x14ac:dyDescent="0.2">
      <c r="AA472" s="135"/>
      <c r="AB472" s="135"/>
      <c r="AC472" s="135"/>
      <c r="AD472" s="135"/>
      <c r="AE472" s="135"/>
    </row>
    <row r="473" spans="27:31" x14ac:dyDescent="0.2">
      <c r="AA473" s="135"/>
      <c r="AB473" s="135"/>
      <c r="AC473" s="135"/>
      <c r="AD473" s="135"/>
      <c r="AE473" s="135"/>
    </row>
    <row r="474" spans="27:31" x14ac:dyDescent="0.2">
      <c r="AA474" s="135"/>
      <c r="AB474" s="135"/>
      <c r="AC474" s="135"/>
      <c r="AD474" s="135"/>
      <c r="AE474" s="135"/>
    </row>
    <row r="475" spans="27:31" x14ac:dyDescent="0.2">
      <c r="AA475" s="135"/>
      <c r="AB475" s="135"/>
      <c r="AC475" s="135"/>
      <c r="AD475" s="135"/>
      <c r="AE475" s="135"/>
    </row>
    <row r="476" spans="27:31" x14ac:dyDescent="0.2">
      <c r="AA476" s="135"/>
      <c r="AB476" s="135"/>
      <c r="AC476" s="135"/>
      <c r="AD476" s="135"/>
      <c r="AE476" s="135"/>
    </row>
    <row r="477" spans="27:31" x14ac:dyDescent="0.2">
      <c r="AA477" s="135"/>
      <c r="AB477" s="135"/>
      <c r="AC477" s="135"/>
      <c r="AD477" s="135"/>
      <c r="AE477" s="135"/>
    </row>
    <row r="478" spans="27:31" x14ac:dyDescent="0.2">
      <c r="AA478" s="135"/>
      <c r="AB478" s="135"/>
      <c r="AC478" s="135"/>
      <c r="AD478" s="135"/>
      <c r="AE478" s="135"/>
    </row>
    <row r="479" spans="27:31" x14ac:dyDescent="0.2">
      <c r="AA479" s="135"/>
      <c r="AB479" s="135"/>
      <c r="AC479" s="135"/>
      <c r="AD479" s="135"/>
      <c r="AE479" s="135"/>
    </row>
    <row r="480" spans="27:31" x14ac:dyDescent="0.2">
      <c r="AA480" s="135"/>
      <c r="AB480" s="135"/>
      <c r="AC480" s="135"/>
      <c r="AD480" s="135"/>
      <c r="AE480" s="135"/>
    </row>
    <row r="481" spans="27:31" x14ac:dyDescent="0.2">
      <c r="AA481" s="135"/>
      <c r="AB481" s="135"/>
      <c r="AC481" s="135"/>
      <c r="AD481" s="135"/>
      <c r="AE481" s="135"/>
    </row>
    <row r="482" spans="27:31" x14ac:dyDescent="0.2">
      <c r="AA482" s="135"/>
      <c r="AB482" s="135"/>
      <c r="AC482" s="135"/>
      <c r="AD482" s="135"/>
      <c r="AE482" s="135"/>
    </row>
    <row r="483" spans="27:31" x14ac:dyDescent="0.2">
      <c r="AA483" s="135"/>
      <c r="AB483" s="135"/>
      <c r="AC483" s="135"/>
      <c r="AD483" s="135"/>
      <c r="AE483" s="135"/>
    </row>
    <row r="484" spans="27:31" x14ac:dyDescent="0.2">
      <c r="AA484" s="135"/>
      <c r="AB484" s="135"/>
      <c r="AC484" s="135"/>
      <c r="AD484" s="135"/>
      <c r="AE484" s="135"/>
    </row>
    <row r="485" spans="27:31" x14ac:dyDescent="0.2">
      <c r="AA485" s="135"/>
      <c r="AB485" s="135"/>
      <c r="AC485" s="135"/>
      <c r="AD485" s="135"/>
      <c r="AE485" s="135"/>
    </row>
    <row r="486" spans="27:31" x14ac:dyDescent="0.2">
      <c r="AA486" s="135"/>
      <c r="AB486" s="135"/>
      <c r="AC486" s="135"/>
      <c r="AD486" s="135"/>
      <c r="AE486" s="135"/>
    </row>
    <row r="487" spans="27:31" x14ac:dyDescent="0.2">
      <c r="AA487" s="135"/>
      <c r="AB487" s="135"/>
      <c r="AC487" s="135"/>
      <c r="AD487" s="135"/>
      <c r="AE487" s="135"/>
    </row>
    <row r="488" spans="27:31" x14ac:dyDescent="0.2">
      <c r="AA488" s="135"/>
      <c r="AB488" s="135"/>
      <c r="AC488" s="135"/>
      <c r="AD488" s="135"/>
      <c r="AE488" s="135"/>
    </row>
    <row r="489" spans="27:31" x14ac:dyDescent="0.2">
      <c r="AA489" s="135"/>
      <c r="AB489" s="135"/>
      <c r="AC489" s="135"/>
      <c r="AD489" s="135"/>
      <c r="AE489" s="135"/>
    </row>
    <row r="490" spans="27:31" x14ac:dyDescent="0.2">
      <c r="AA490" s="135"/>
      <c r="AB490" s="135"/>
      <c r="AC490" s="135"/>
      <c r="AD490" s="135"/>
      <c r="AE490" s="135"/>
    </row>
    <row r="491" spans="27:31" x14ac:dyDescent="0.2">
      <c r="AA491" s="135"/>
      <c r="AB491" s="135"/>
      <c r="AC491" s="135"/>
      <c r="AD491" s="135"/>
      <c r="AE491" s="135"/>
    </row>
    <row r="492" spans="27:31" x14ac:dyDescent="0.2">
      <c r="AA492" s="135"/>
      <c r="AB492" s="135"/>
      <c r="AC492" s="135"/>
      <c r="AD492" s="135"/>
      <c r="AE492" s="135"/>
    </row>
    <row r="493" spans="27:31" x14ac:dyDescent="0.2">
      <c r="AA493" s="135"/>
      <c r="AB493" s="135"/>
      <c r="AC493" s="135"/>
      <c r="AD493" s="135"/>
      <c r="AE493" s="135"/>
    </row>
    <row r="494" spans="27:31" x14ac:dyDescent="0.2">
      <c r="AA494" s="135"/>
      <c r="AB494" s="135"/>
      <c r="AC494" s="135"/>
      <c r="AD494" s="135"/>
      <c r="AE494" s="135"/>
    </row>
    <row r="495" spans="27:31" x14ac:dyDescent="0.2">
      <c r="AA495" s="135"/>
      <c r="AB495" s="135"/>
      <c r="AC495" s="135"/>
      <c r="AD495" s="135"/>
      <c r="AE495" s="135"/>
    </row>
    <row r="496" spans="27:31" x14ac:dyDescent="0.2">
      <c r="AA496" s="135"/>
      <c r="AB496" s="135"/>
      <c r="AC496" s="135"/>
      <c r="AD496" s="135"/>
      <c r="AE496" s="135"/>
    </row>
    <row r="497" spans="27:31" x14ac:dyDescent="0.2">
      <c r="AA497" s="135"/>
      <c r="AB497" s="135"/>
      <c r="AC497" s="135"/>
      <c r="AD497" s="135"/>
      <c r="AE497" s="135"/>
    </row>
    <row r="498" spans="27:31" x14ac:dyDescent="0.2">
      <c r="AA498" s="135"/>
      <c r="AB498" s="135"/>
      <c r="AC498" s="135"/>
      <c r="AD498" s="135"/>
      <c r="AE498" s="135"/>
    </row>
    <row r="499" spans="27:31" x14ac:dyDescent="0.2">
      <c r="AA499" s="135"/>
      <c r="AB499" s="135"/>
      <c r="AC499" s="135"/>
      <c r="AD499" s="135"/>
      <c r="AE499" s="135"/>
    </row>
    <row r="500" spans="27:31" x14ac:dyDescent="0.2">
      <c r="AA500" s="135"/>
      <c r="AB500" s="135"/>
      <c r="AC500" s="135"/>
      <c r="AD500" s="135"/>
      <c r="AE500" s="135"/>
    </row>
    <row r="501" spans="27:31" x14ac:dyDescent="0.2">
      <c r="AA501" s="135"/>
      <c r="AB501" s="135"/>
      <c r="AC501" s="135"/>
      <c r="AD501" s="135"/>
      <c r="AE501" s="135"/>
    </row>
    <row r="502" spans="27:31" x14ac:dyDescent="0.2">
      <c r="AA502" s="135"/>
      <c r="AB502" s="135"/>
      <c r="AC502" s="135"/>
      <c r="AD502" s="135"/>
      <c r="AE502" s="135"/>
    </row>
    <row r="503" spans="27:31" x14ac:dyDescent="0.2">
      <c r="AA503" s="135"/>
      <c r="AB503" s="135"/>
      <c r="AC503" s="135"/>
      <c r="AD503" s="135"/>
      <c r="AE503" s="135"/>
    </row>
    <row r="504" spans="27:31" x14ac:dyDescent="0.2">
      <c r="AA504" s="135"/>
      <c r="AB504" s="135"/>
      <c r="AC504" s="135"/>
      <c r="AD504" s="135"/>
      <c r="AE504" s="135"/>
    </row>
    <row r="505" spans="27:31" x14ac:dyDescent="0.2">
      <c r="AA505" s="135"/>
      <c r="AB505" s="135"/>
      <c r="AC505" s="135"/>
      <c r="AD505" s="135"/>
      <c r="AE505" s="135"/>
    </row>
    <row r="506" spans="27:31" x14ac:dyDescent="0.2">
      <c r="AA506" s="135"/>
      <c r="AB506" s="135"/>
      <c r="AC506" s="135"/>
      <c r="AD506" s="135"/>
      <c r="AE506" s="135"/>
    </row>
    <row r="507" spans="27:31" x14ac:dyDescent="0.2">
      <c r="AA507" s="135"/>
      <c r="AB507" s="135"/>
      <c r="AC507" s="135"/>
      <c r="AD507" s="135"/>
      <c r="AE507" s="135"/>
    </row>
    <row r="508" spans="27:31" x14ac:dyDescent="0.2">
      <c r="AA508" s="135"/>
      <c r="AB508" s="135"/>
      <c r="AC508" s="135"/>
      <c r="AD508" s="135"/>
      <c r="AE508" s="135"/>
    </row>
    <row r="509" spans="27:31" x14ac:dyDescent="0.2">
      <c r="AA509" s="135"/>
      <c r="AB509" s="135"/>
      <c r="AC509" s="135"/>
      <c r="AD509" s="135"/>
      <c r="AE509" s="135"/>
    </row>
    <row r="510" spans="27:31" x14ac:dyDescent="0.2">
      <c r="AA510" s="135"/>
      <c r="AB510" s="135"/>
      <c r="AC510" s="135"/>
      <c r="AD510" s="135"/>
      <c r="AE510" s="135"/>
    </row>
  </sheetData>
  <sheetProtection algorithmName="SHA-512" hashValue="uaVFQZT/taADaXwRjYzsCD7buGLfYyKsCxzdXVYRF2eQqNhsNN/ekyrwNCbu631WPtU6ZA6aZ7nwrsLSgRe7WA==" saltValue="rl7KRgL75gmX6CjRBzbY8A==" spinCount="100000" sheet="1" objects="1" scenarios="1"/>
  <mergeCells count="27">
    <mergeCell ref="L1:N1"/>
    <mergeCell ref="A1:A2"/>
    <mergeCell ref="B1:B2"/>
    <mergeCell ref="C1:E1"/>
    <mergeCell ref="F1:H1"/>
    <mergeCell ref="I1:K1"/>
    <mergeCell ref="AZ1:BB1"/>
    <mergeCell ref="O1:Q1"/>
    <mergeCell ref="R1:T1"/>
    <mergeCell ref="U1:W1"/>
    <mergeCell ref="X1:Z1"/>
    <mergeCell ref="AA1:AC1"/>
    <mergeCell ref="AD1:AH1"/>
    <mergeCell ref="AI1:AM1"/>
    <mergeCell ref="AN1:AP1"/>
    <mergeCell ref="AQ1:AS1"/>
    <mergeCell ref="AT1:AV1"/>
    <mergeCell ref="AW1:AY1"/>
    <mergeCell ref="BU1:BW1"/>
    <mergeCell ref="BX1:BZ1"/>
    <mergeCell ref="CA1:CC1"/>
    <mergeCell ref="BC1:BE1"/>
    <mergeCell ref="BF1:BH1"/>
    <mergeCell ref="BI1:BK1"/>
    <mergeCell ref="BL1:BN1"/>
    <mergeCell ref="BO1:BQ1"/>
    <mergeCell ref="BR1:BT1"/>
  </mergeCells>
  <printOptions horizontalCentered="1"/>
  <pageMargins left="0.19685039370078741" right="0.19685039370078741" top="0.15748031496062992" bottom="0.15748031496062992" header="0.31496062992125984" footer="0.31496062992125984"/>
  <pageSetup paperSize="9" scale="26" orientation="landscape" r:id="rId1"/>
  <colBreaks count="1" manualBreakCount="1">
    <brk id="63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384"/>
  <sheetViews>
    <sheetView showZeros="0" zoomScaleNormal="100" zoomScaleSheetLayoutView="100" workbookViewId="0">
      <pane ySplit="6" topLeftCell="A7" activePane="bottomLeft" state="frozen"/>
      <selection pane="bottomLeft" activeCell="L19" sqref="L19"/>
    </sheetView>
  </sheetViews>
  <sheetFormatPr defaultRowHeight="12.75" x14ac:dyDescent="0.2"/>
  <cols>
    <col min="1" max="1" width="12.7109375" style="225" customWidth="1"/>
    <col min="2" max="2" width="48" style="225" customWidth="1"/>
    <col min="3" max="3" width="9.140625" style="226" customWidth="1"/>
    <col min="4" max="7" width="9.42578125" style="227" hidden="1" customWidth="1"/>
    <col min="8" max="8" width="8.28515625" style="228" hidden="1" customWidth="1"/>
    <col min="9" max="9" width="9.5703125" style="228" hidden="1" customWidth="1"/>
    <col min="10" max="10" width="8.28515625" style="228" hidden="1" customWidth="1"/>
    <col min="11" max="11" width="9.85546875" style="228" hidden="1" customWidth="1"/>
    <col min="12" max="18" width="10" style="228" customWidth="1"/>
    <col min="19" max="19" width="10.5703125" style="228" customWidth="1"/>
    <col min="20" max="23" width="10" style="228" customWidth="1"/>
    <col min="24" max="16384" width="9.140625" style="208"/>
  </cols>
  <sheetData>
    <row r="1" spans="1:32" ht="28.5" customHeight="1" x14ac:dyDescent="0.2">
      <c r="A1" s="312" t="s">
        <v>251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32" ht="89.25" customHeight="1" thickBot="1" x14ac:dyDescent="0.25">
      <c r="A2" s="313" t="s">
        <v>1008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</row>
    <row r="3" spans="1:32" ht="30.75" customHeight="1" x14ac:dyDescent="0.2">
      <c r="A3" s="314" t="s">
        <v>1007</v>
      </c>
      <c r="B3" s="317" t="s">
        <v>1014</v>
      </c>
      <c r="C3" s="320" t="s">
        <v>252</v>
      </c>
      <c r="D3" s="323" t="s">
        <v>253</v>
      </c>
      <c r="E3" s="324"/>
      <c r="F3" s="324"/>
      <c r="G3" s="325"/>
      <c r="H3" s="323" t="s">
        <v>254</v>
      </c>
      <c r="I3" s="324"/>
      <c r="J3" s="324"/>
      <c r="K3" s="326"/>
      <c r="L3" s="323" t="s">
        <v>1009</v>
      </c>
      <c r="M3" s="324"/>
      <c r="N3" s="324"/>
      <c r="O3" s="325"/>
      <c r="P3" s="323" t="s">
        <v>255</v>
      </c>
      <c r="Q3" s="324"/>
      <c r="R3" s="324"/>
      <c r="S3" s="325"/>
      <c r="T3" s="323" t="s">
        <v>256</v>
      </c>
      <c r="U3" s="324"/>
      <c r="V3" s="324"/>
      <c r="W3" s="325"/>
    </row>
    <row r="4" spans="1:32" ht="55.5" customHeight="1" x14ac:dyDescent="0.2">
      <c r="A4" s="315"/>
      <c r="B4" s="318"/>
      <c r="C4" s="321"/>
      <c r="D4" s="329" t="s">
        <v>257</v>
      </c>
      <c r="E4" s="331" t="s">
        <v>258</v>
      </c>
      <c r="F4" s="331" t="s">
        <v>259</v>
      </c>
      <c r="G4" s="327" t="s">
        <v>260</v>
      </c>
      <c r="H4" s="329" t="s">
        <v>257</v>
      </c>
      <c r="I4" s="331" t="s">
        <v>258</v>
      </c>
      <c r="J4" s="331" t="s">
        <v>259</v>
      </c>
      <c r="K4" s="333" t="s">
        <v>260</v>
      </c>
      <c r="L4" s="329" t="s">
        <v>257</v>
      </c>
      <c r="M4" s="331" t="s">
        <v>1012</v>
      </c>
      <c r="N4" s="331" t="s">
        <v>1010</v>
      </c>
      <c r="O4" s="327" t="s">
        <v>1011</v>
      </c>
      <c r="P4" s="329" t="s">
        <v>257</v>
      </c>
      <c r="Q4" s="331" t="s">
        <v>1012</v>
      </c>
      <c r="R4" s="331" t="s">
        <v>1010</v>
      </c>
      <c r="S4" s="327" t="s">
        <v>1011</v>
      </c>
      <c r="T4" s="329" t="s">
        <v>257</v>
      </c>
      <c r="U4" s="331" t="s">
        <v>1012</v>
      </c>
      <c r="V4" s="331" t="s">
        <v>1010</v>
      </c>
      <c r="W4" s="327" t="s">
        <v>1011</v>
      </c>
    </row>
    <row r="5" spans="1:32" ht="24" customHeight="1" thickBot="1" x14ac:dyDescent="0.25">
      <c r="A5" s="316"/>
      <c r="B5" s="319"/>
      <c r="C5" s="322"/>
      <c r="D5" s="330"/>
      <c r="E5" s="332"/>
      <c r="F5" s="332"/>
      <c r="G5" s="328"/>
      <c r="H5" s="330"/>
      <c r="I5" s="332"/>
      <c r="J5" s="332"/>
      <c r="K5" s="334"/>
      <c r="L5" s="330"/>
      <c r="M5" s="332"/>
      <c r="N5" s="332"/>
      <c r="O5" s="328"/>
      <c r="P5" s="330"/>
      <c r="Q5" s="332"/>
      <c r="R5" s="332"/>
      <c r="S5" s="328"/>
      <c r="T5" s="330"/>
      <c r="U5" s="332"/>
      <c r="V5" s="332"/>
      <c r="W5" s="328"/>
    </row>
    <row r="6" spans="1:32" s="212" customFormat="1" ht="17.25" customHeight="1" thickBot="1" x14ac:dyDescent="0.25">
      <c r="A6" s="209"/>
      <c r="B6" s="240" t="s">
        <v>261</v>
      </c>
      <c r="C6" s="241"/>
      <c r="D6" s="210">
        <f t="shared" ref="D6:W6" si="0">SUBTOTAL(9,D7:D384)</f>
        <v>528145</v>
      </c>
      <c r="E6" s="210">
        <f t="shared" si="0"/>
        <v>502491596.60000008</v>
      </c>
      <c r="F6" s="210">
        <f t="shared" si="0"/>
        <v>18004518.580000002</v>
      </c>
      <c r="G6" s="210">
        <f t="shared" si="0"/>
        <v>128754293.72000001</v>
      </c>
      <c r="H6" s="210">
        <f t="shared" si="0"/>
        <v>366213.5</v>
      </c>
      <c r="I6" s="210">
        <f t="shared" si="0"/>
        <v>493206854.75999993</v>
      </c>
      <c r="J6" s="210">
        <f t="shared" si="0"/>
        <v>6754748.1499999976</v>
      </c>
      <c r="K6" s="211">
        <f t="shared" si="0"/>
        <v>152742459.75000006</v>
      </c>
      <c r="L6" s="237">
        <f t="shared" si="0"/>
        <v>479572</v>
      </c>
      <c r="M6" s="238">
        <f t="shared" si="0"/>
        <v>544063057.58000016</v>
      </c>
      <c r="N6" s="238">
        <f t="shared" si="0"/>
        <v>8670355.6400000006</v>
      </c>
      <c r="O6" s="239">
        <f t="shared" si="0"/>
        <v>163834429.49999994</v>
      </c>
      <c r="P6" s="237">
        <f t="shared" si="0"/>
        <v>-48573</v>
      </c>
      <c r="Q6" s="238">
        <f t="shared" si="0"/>
        <v>41571460.980000049</v>
      </c>
      <c r="R6" s="238">
        <f t="shared" si="0"/>
        <v>-9334162.939999992</v>
      </c>
      <c r="S6" s="239">
        <f t="shared" si="0"/>
        <v>35080135.779999986</v>
      </c>
      <c r="T6" s="237">
        <f t="shared" si="0"/>
        <v>113358.5</v>
      </c>
      <c r="U6" s="238">
        <f t="shared" si="0"/>
        <v>50856202.820000023</v>
      </c>
      <c r="V6" s="238">
        <f t="shared" si="0"/>
        <v>1915607.4900000002</v>
      </c>
      <c r="W6" s="239">
        <f t="shared" si="0"/>
        <v>11091969.749999998</v>
      </c>
      <c r="X6" s="208"/>
      <c r="Y6" s="208"/>
      <c r="Z6" s="208"/>
      <c r="AA6" s="208"/>
      <c r="AB6" s="208"/>
      <c r="AC6" s="208"/>
      <c r="AD6" s="208"/>
      <c r="AE6" s="208"/>
      <c r="AF6" s="208"/>
    </row>
    <row r="7" spans="1:32" s="218" customFormat="1" ht="12.75" customHeight="1" x14ac:dyDescent="0.2">
      <c r="A7" s="229" t="s">
        <v>262</v>
      </c>
      <c r="B7" s="213" t="s">
        <v>263</v>
      </c>
      <c r="C7" s="214" t="s">
        <v>264</v>
      </c>
      <c r="D7" s="215">
        <v>0</v>
      </c>
      <c r="E7" s="216">
        <v>29020</v>
      </c>
      <c r="F7" s="216">
        <v>0</v>
      </c>
      <c r="G7" s="217">
        <v>0</v>
      </c>
      <c r="H7" s="215">
        <v>0</v>
      </c>
      <c r="I7" s="216">
        <v>31992</v>
      </c>
      <c r="J7" s="216">
        <v>0</v>
      </c>
      <c r="K7" s="217">
        <v>0</v>
      </c>
      <c r="L7" s="215">
        <v>0</v>
      </c>
      <c r="M7" s="216">
        <v>38814</v>
      </c>
      <c r="N7" s="216">
        <v>0</v>
      </c>
      <c r="O7" s="217">
        <v>0</v>
      </c>
      <c r="P7" s="215">
        <f>L7-D7</f>
        <v>0</v>
      </c>
      <c r="Q7" s="216">
        <f t="shared" ref="Q7:S66" si="1">M7-E7</f>
        <v>9794</v>
      </c>
      <c r="R7" s="216">
        <f t="shared" si="1"/>
        <v>0</v>
      </c>
      <c r="S7" s="217">
        <f t="shared" si="1"/>
        <v>0</v>
      </c>
      <c r="T7" s="215">
        <f>IFERROR((L7-H7),"")</f>
        <v>0</v>
      </c>
      <c r="U7" s="216">
        <f t="shared" ref="U7:W66" si="2">IFERROR((M7-I7),"")</f>
        <v>6822</v>
      </c>
      <c r="V7" s="216">
        <f t="shared" si="2"/>
        <v>0</v>
      </c>
      <c r="W7" s="217">
        <f t="shared" si="2"/>
        <v>0</v>
      </c>
      <c r="X7" s="208"/>
      <c r="Y7" s="208"/>
      <c r="Z7" s="208"/>
      <c r="AA7" s="208"/>
      <c r="AB7" s="208"/>
      <c r="AC7" s="208"/>
      <c r="AD7" s="208"/>
      <c r="AE7" s="208"/>
      <c r="AF7" s="208"/>
    </row>
    <row r="8" spans="1:32" s="218" customFormat="1" ht="12.75" customHeight="1" x14ac:dyDescent="0.2">
      <c r="A8" s="230" t="s">
        <v>265</v>
      </c>
      <c r="B8" s="219" t="s">
        <v>266</v>
      </c>
      <c r="C8" s="220" t="s">
        <v>264</v>
      </c>
      <c r="D8" s="221">
        <v>0</v>
      </c>
      <c r="E8" s="222">
        <v>30430</v>
      </c>
      <c r="F8" s="222">
        <v>0</v>
      </c>
      <c r="G8" s="223">
        <v>0</v>
      </c>
      <c r="H8" s="221">
        <v>0</v>
      </c>
      <c r="I8" s="222">
        <v>32142</v>
      </c>
      <c r="J8" s="222">
        <v>0</v>
      </c>
      <c r="K8" s="223">
        <v>0</v>
      </c>
      <c r="L8" s="221">
        <v>0</v>
      </c>
      <c r="M8" s="222">
        <v>31651</v>
      </c>
      <c r="N8" s="222">
        <v>0</v>
      </c>
      <c r="O8" s="223">
        <v>0</v>
      </c>
      <c r="P8" s="221">
        <f t="shared" ref="P8:S67" si="3">L8-D8</f>
        <v>0</v>
      </c>
      <c r="Q8" s="222">
        <f t="shared" si="1"/>
        <v>1221</v>
      </c>
      <c r="R8" s="222">
        <f t="shared" si="1"/>
        <v>0</v>
      </c>
      <c r="S8" s="223">
        <f t="shared" si="1"/>
        <v>0</v>
      </c>
      <c r="T8" s="221">
        <f t="shared" ref="T8:W67" si="4">IFERROR((L8-H8),"")</f>
        <v>0</v>
      </c>
      <c r="U8" s="222">
        <f t="shared" si="2"/>
        <v>-491</v>
      </c>
      <c r="V8" s="222">
        <f t="shared" si="2"/>
        <v>0</v>
      </c>
      <c r="W8" s="223">
        <f t="shared" si="2"/>
        <v>0</v>
      </c>
      <c r="X8" s="208"/>
      <c r="Y8" s="208"/>
      <c r="Z8" s="208"/>
      <c r="AA8" s="208"/>
      <c r="AB8" s="208"/>
      <c r="AC8" s="208"/>
      <c r="AD8" s="208"/>
      <c r="AE8" s="208"/>
      <c r="AF8" s="208"/>
    </row>
    <row r="9" spans="1:32" s="218" customFormat="1" ht="12.75" customHeight="1" x14ac:dyDescent="0.2">
      <c r="A9" s="230" t="s">
        <v>267</v>
      </c>
      <c r="B9" s="219" t="s">
        <v>268</v>
      </c>
      <c r="C9" s="220" t="s">
        <v>269</v>
      </c>
      <c r="D9" s="221">
        <v>3290</v>
      </c>
      <c r="E9" s="222">
        <v>2833340.5999999996</v>
      </c>
      <c r="F9" s="222">
        <v>36373.68</v>
      </c>
      <c r="G9" s="223">
        <v>0</v>
      </c>
      <c r="H9" s="221">
        <v>2167</v>
      </c>
      <c r="I9" s="222">
        <v>2644435.7999999998</v>
      </c>
      <c r="J9" s="222">
        <v>7178</v>
      </c>
      <c r="K9" s="223">
        <v>0</v>
      </c>
      <c r="L9" s="221">
        <v>2769</v>
      </c>
      <c r="M9" s="222">
        <v>2861316.8</v>
      </c>
      <c r="N9" s="222">
        <v>22966.6</v>
      </c>
      <c r="O9" s="223">
        <v>0</v>
      </c>
      <c r="P9" s="221">
        <f t="shared" si="3"/>
        <v>-521</v>
      </c>
      <c r="Q9" s="222">
        <f t="shared" si="1"/>
        <v>27976.200000000186</v>
      </c>
      <c r="R9" s="222">
        <f t="shared" si="1"/>
        <v>-13407.080000000002</v>
      </c>
      <c r="S9" s="223">
        <f t="shared" si="1"/>
        <v>0</v>
      </c>
      <c r="T9" s="221">
        <f t="shared" si="4"/>
        <v>602</v>
      </c>
      <c r="U9" s="222">
        <f t="shared" si="2"/>
        <v>216881</v>
      </c>
      <c r="V9" s="222">
        <f t="shared" si="2"/>
        <v>15788.599999999999</v>
      </c>
      <c r="W9" s="223">
        <f t="shared" si="2"/>
        <v>0</v>
      </c>
      <c r="X9" s="208"/>
      <c r="Y9" s="208"/>
      <c r="Z9" s="208"/>
      <c r="AA9" s="208"/>
      <c r="AB9" s="208"/>
      <c r="AC9" s="208"/>
      <c r="AD9" s="208"/>
      <c r="AE9" s="208"/>
      <c r="AF9" s="208"/>
    </row>
    <row r="10" spans="1:32" s="218" customFormat="1" ht="12.75" customHeight="1" x14ac:dyDescent="0.2">
      <c r="A10" s="230" t="s">
        <v>270</v>
      </c>
      <c r="B10" s="219" t="s">
        <v>271</v>
      </c>
      <c r="C10" s="220" t="s">
        <v>269</v>
      </c>
      <c r="D10" s="221">
        <v>3265</v>
      </c>
      <c r="E10" s="222">
        <v>3013617</v>
      </c>
      <c r="F10" s="222">
        <v>79234.069999999992</v>
      </c>
      <c r="G10" s="223">
        <v>0</v>
      </c>
      <c r="H10" s="221">
        <v>1988</v>
      </c>
      <c r="I10" s="222">
        <v>2775491.6</v>
      </c>
      <c r="J10" s="222">
        <v>31497.200000000001</v>
      </c>
      <c r="K10" s="223">
        <v>0</v>
      </c>
      <c r="L10" s="221">
        <v>2717</v>
      </c>
      <c r="M10" s="222">
        <v>3011723.72</v>
      </c>
      <c r="N10" s="222">
        <v>32123.8</v>
      </c>
      <c r="O10" s="223">
        <v>0</v>
      </c>
      <c r="P10" s="221">
        <f t="shared" si="3"/>
        <v>-548</v>
      </c>
      <c r="Q10" s="222">
        <f t="shared" si="1"/>
        <v>-1893.2799999997951</v>
      </c>
      <c r="R10" s="222">
        <f t="shared" si="1"/>
        <v>-47110.26999999999</v>
      </c>
      <c r="S10" s="223">
        <f t="shared" si="1"/>
        <v>0</v>
      </c>
      <c r="T10" s="221">
        <f t="shared" si="4"/>
        <v>729</v>
      </c>
      <c r="U10" s="222">
        <f t="shared" si="2"/>
        <v>236232.12000000011</v>
      </c>
      <c r="V10" s="222">
        <f t="shared" si="2"/>
        <v>626.59999999999854</v>
      </c>
      <c r="W10" s="223">
        <f t="shared" si="2"/>
        <v>0</v>
      </c>
      <c r="X10" s="208"/>
      <c r="Y10" s="208"/>
      <c r="Z10" s="208"/>
      <c r="AA10" s="208"/>
      <c r="AB10" s="208"/>
      <c r="AC10" s="208"/>
      <c r="AD10" s="208"/>
      <c r="AE10" s="208"/>
      <c r="AF10" s="208"/>
    </row>
    <row r="11" spans="1:32" s="218" customFormat="1" ht="12.75" customHeight="1" x14ac:dyDescent="0.2">
      <c r="A11" s="230" t="s">
        <v>272</v>
      </c>
      <c r="B11" s="219" t="s">
        <v>273</v>
      </c>
      <c r="C11" s="220" t="s">
        <v>274</v>
      </c>
      <c r="D11" s="221">
        <v>918</v>
      </c>
      <c r="E11" s="222">
        <v>735177</v>
      </c>
      <c r="F11" s="222">
        <v>453</v>
      </c>
      <c r="G11" s="223">
        <v>1075021.22</v>
      </c>
      <c r="H11" s="221">
        <v>707</v>
      </c>
      <c r="I11" s="222">
        <v>672341</v>
      </c>
      <c r="J11" s="222">
        <v>0</v>
      </c>
      <c r="K11" s="223">
        <v>1305532.1300000001</v>
      </c>
      <c r="L11" s="221">
        <v>944</v>
      </c>
      <c r="M11" s="222">
        <v>830765.8</v>
      </c>
      <c r="N11" s="222">
        <v>0</v>
      </c>
      <c r="O11" s="223">
        <v>1350014.5200000005</v>
      </c>
      <c r="P11" s="221">
        <f t="shared" si="3"/>
        <v>26</v>
      </c>
      <c r="Q11" s="222">
        <f t="shared" si="1"/>
        <v>95588.800000000047</v>
      </c>
      <c r="R11" s="222">
        <f t="shared" si="1"/>
        <v>-453</v>
      </c>
      <c r="S11" s="223">
        <f t="shared" si="1"/>
        <v>274993.30000000051</v>
      </c>
      <c r="T11" s="221">
        <f t="shared" si="4"/>
        <v>237</v>
      </c>
      <c r="U11" s="222">
        <f t="shared" si="2"/>
        <v>158424.80000000005</v>
      </c>
      <c r="V11" s="222">
        <f t="shared" si="2"/>
        <v>0</v>
      </c>
      <c r="W11" s="223">
        <f t="shared" si="2"/>
        <v>44482.390000000363</v>
      </c>
      <c r="X11" s="208"/>
      <c r="Y11" s="208"/>
      <c r="Z11" s="208"/>
      <c r="AA11" s="208"/>
      <c r="AB11" s="208"/>
      <c r="AC11" s="208"/>
      <c r="AD11" s="208"/>
      <c r="AE11" s="208"/>
      <c r="AF11" s="208"/>
    </row>
    <row r="12" spans="1:32" s="218" customFormat="1" ht="12.75" customHeight="1" x14ac:dyDescent="0.2">
      <c r="A12" s="230" t="s">
        <v>275</v>
      </c>
      <c r="B12" s="219" t="s">
        <v>276</v>
      </c>
      <c r="C12" s="220" t="s">
        <v>274</v>
      </c>
      <c r="D12" s="221">
        <v>301</v>
      </c>
      <c r="E12" s="222">
        <v>220768</v>
      </c>
      <c r="F12" s="222">
        <v>0</v>
      </c>
      <c r="G12" s="223">
        <v>0</v>
      </c>
      <c r="H12" s="221">
        <v>352</v>
      </c>
      <c r="I12" s="222">
        <v>287163</v>
      </c>
      <c r="J12" s="222">
        <v>0</v>
      </c>
      <c r="K12" s="223">
        <v>0</v>
      </c>
      <c r="L12" s="221">
        <v>269</v>
      </c>
      <c r="M12" s="222">
        <v>243254.7</v>
      </c>
      <c r="N12" s="222">
        <v>0</v>
      </c>
      <c r="O12" s="223">
        <v>0</v>
      </c>
      <c r="P12" s="221">
        <f t="shared" si="3"/>
        <v>-32</v>
      </c>
      <c r="Q12" s="222">
        <f t="shared" si="1"/>
        <v>22486.700000000012</v>
      </c>
      <c r="R12" s="222">
        <f t="shared" si="1"/>
        <v>0</v>
      </c>
      <c r="S12" s="223">
        <f t="shared" si="1"/>
        <v>0</v>
      </c>
      <c r="T12" s="221">
        <f t="shared" si="4"/>
        <v>-83</v>
      </c>
      <c r="U12" s="222">
        <f t="shared" si="2"/>
        <v>-43908.299999999988</v>
      </c>
      <c r="V12" s="222">
        <f t="shared" si="2"/>
        <v>0</v>
      </c>
      <c r="W12" s="223">
        <f t="shared" si="2"/>
        <v>0</v>
      </c>
      <c r="X12" s="208"/>
      <c r="Y12" s="208"/>
      <c r="Z12" s="208"/>
      <c r="AA12" s="208"/>
      <c r="AB12" s="208"/>
      <c r="AC12" s="208"/>
      <c r="AD12" s="208"/>
      <c r="AE12" s="208"/>
      <c r="AF12" s="208"/>
    </row>
    <row r="13" spans="1:32" s="218" customFormat="1" ht="12.75" customHeight="1" x14ac:dyDescent="0.2">
      <c r="A13" s="230" t="s">
        <v>277</v>
      </c>
      <c r="B13" s="219" t="s">
        <v>278</v>
      </c>
      <c r="C13" s="220" t="s">
        <v>279</v>
      </c>
      <c r="D13" s="221">
        <v>0</v>
      </c>
      <c r="E13" s="222">
        <v>32000</v>
      </c>
      <c r="F13" s="222">
        <v>0</v>
      </c>
      <c r="G13" s="223">
        <v>0</v>
      </c>
      <c r="H13" s="221">
        <v>0</v>
      </c>
      <c r="I13" s="222">
        <v>39500</v>
      </c>
      <c r="J13" s="222">
        <v>0</v>
      </c>
      <c r="K13" s="223">
        <v>0</v>
      </c>
      <c r="L13" s="221">
        <v>0</v>
      </c>
      <c r="M13" s="222">
        <v>38500</v>
      </c>
      <c r="N13" s="222">
        <v>0</v>
      </c>
      <c r="O13" s="223">
        <v>0</v>
      </c>
      <c r="P13" s="221">
        <f t="shared" si="3"/>
        <v>0</v>
      </c>
      <c r="Q13" s="222">
        <f t="shared" si="1"/>
        <v>6500</v>
      </c>
      <c r="R13" s="222">
        <f t="shared" si="1"/>
        <v>0</v>
      </c>
      <c r="S13" s="223">
        <f t="shared" si="1"/>
        <v>0</v>
      </c>
      <c r="T13" s="221">
        <f t="shared" si="4"/>
        <v>0</v>
      </c>
      <c r="U13" s="222">
        <f t="shared" si="2"/>
        <v>-1000</v>
      </c>
      <c r="V13" s="222">
        <f t="shared" si="2"/>
        <v>0</v>
      </c>
      <c r="W13" s="223">
        <f t="shared" si="2"/>
        <v>0</v>
      </c>
      <c r="X13" s="208"/>
      <c r="Y13" s="208"/>
      <c r="Z13" s="208"/>
      <c r="AA13" s="208"/>
      <c r="AB13" s="208"/>
      <c r="AC13" s="208"/>
      <c r="AD13" s="208"/>
      <c r="AE13" s="208"/>
      <c r="AF13" s="208"/>
    </row>
    <row r="14" spans="1:32" s="218" customFormat="1" ht="12.75" customHeight="1" x14ac:dyDescent="0.2">
      <c r="A14" s="230" t="s">
        <v>280</v>
      </c>
      <c r="B14" s="219" t="s">
        <v>281</v>
      </c>
      <c r="C14" s="220" t="s">
        <v>269</v>
      </c>
      <c r="D14" s="221">
        <v>1426</v>
      </c>
      <c r="E14" s="222">
        <v>1036309.3999999999</v>
      </c>
      <c r="F14" s="222">
        <v>0</v>
      </c>
      <c r="G14" s="223">
        <v>0</v>
      </c>
      <c r="H14" s="221">
        <v>997</v>
      </c>
      <c r="I14" s="222">
        <v>1179272.8</v>
      </c>
      <c r="J14" s="222">
        <v>0</v>
      </c>
      <c r="K14" s="223">
        <v>0</v>
      </c>
      <c r="L14" s="221">
        <v>1308</v>
      </c>
      <c r="M14" s="222">
        <v>1261254.1800000002</v>
      </c>
      <c r="N14" s="222">
        <v>0</v>
      </c>
      <c r="O14" s="223">
        <v>0</v>
      </c>
      <c r="P14" s="221">
        <f t="shared" si="3"/>
        <v>-118</v>
      </c>
      <c r="Q14" s="222">
        <f t="shared" si="1"/>
        <v>224944.78000000026</v>
      </c>
      <c r="R14" s="222">
        <f t="shared" si="1"/>
        <v>0</v>
      </c>
      <c r="S14" s="223">
        <f t="shared" si="1"/>
        <v>0</v>
      </c>
      <c r="T14" s="221">
        <f t="shared" si="4"/>
        <v>311</v>
      </c>
      <c r="U14" s="222">
        <f t="shared" si="2"/>
        <v>81981.380000000121</v>
      </c>
      <c r="V14" s="222">
        <f t="shared" si="2"/>
        <v>0</v>
      </c>
      <c r="W14" s="223">
        <f t="shared" si="2"/>
        <v>0</v>
      </c>
      <c r="X14" s="208"/>
      <c r="Y14" s="208"/>
      <c r="Z14" s="208"/>
      <c r="AA14" s="208"/>
      <c r="AB14" s="208"/>
      <c r="AC14" s="208"/>
      <c r="AD14" s="208"/>
      <c r="AE14" s="208"/>
      <c r="AF14" s="208"/>
    </row>
    <row r="15" spans="1:32" s="218" customFormat="1" ht="12.75" customHeight="1" x14ac:dyDescent="0.2">
      <c r="A15" s="230" t="s">
        <v>282</v>
      </c>
      <c r="B15" s="219" t="s">
        <v>283</v>
      </c>
      <c r="C15" s="220" t="s">
        <v>284</v>
      </c>
      <c r="D15" s="221">
        <v>512</v>
      </c>
      <c r="E15" s="222">
        <v>168960</v>
      </c>
      <c r="F15" s="222">
        <v>0</v>
      </c>
      <c r="G15" s="223">
        <v>0</v>
      </c>
      <c r="H15" s="221">
        <v>139</v>
      </c>
      <c r="I15" s="222">
        <v>136107</v>
      </c>
      <c r="J15" s="222">
        <v>0</v>
      </c>
      <c r="K15" s="223">
        <v>0</v>
      </c>
      <c r="L15" s="221">
        <v>549</v>
      </c>
      <c r="M15" s="222">
        <v>193638</v>
      </c>
      <c r="N15" s="222">
        <v>0</v>
      </c>
      <c r="O15" s="223">
        <v>0</v>
      </c>
      <c r="P15" s="221">
        <f t="shared" si="3"/>
        <v>37</v>
      </c>
      <c r="Q15" s="222">
        <f t="shared" si="1"/>
        <v>24678</v>
      </c>
      <c r="R15" s="222">
        <f t="shared" si="1"/>
        <v>0</v>
      </c>
      <c r="S15" s="223">
        <f t="shared" si="1"/>
        <v>0</v>
      </c>
      <c r="T15" s="221">
        <f t="shared" si="4"/>
        <v>410</v>
      </c>
      <c r="U15" s="222">
        <f t="shared" si="2"/>
        <v>57531</v>
      </c>
      <c r="V15" s="222">
        <f t="shared" si="2"/>
        <v>0</v>
      </c>
      <c r="W15" s="223">
        <f t="shared" si="2"/>
        <v>0</v>
      </c>
      <c r="X15" s="208"/>
      <c r="Y15" s="208"/>
      <c r="Z15" s="208"/>
      <c r="AA15" s="208"/>
      <c r="AB15" s="208"/>
      <c r="AC15" s="208"/>
      <c r="AD15" s="208"/>
      <c r="AE15" s="208"/>
      <c r="AF15" s="208"/>
    </row>
    <row r="16" spans="1:32" s="218" customFormat="1" ht="12.75" customHeight="1" x14ac:dyDescent="0.2">
      <c r="A16" s="230" t="s">
        <v>285</v>
      </c>
      <c r="B16" s="219" t="s">
        <v>286</v>
      </c>
      <c r="C16" s="220" t="s">
        <v>284</v>
      </c>
      <c r="D16" s="221">
        <v>719</v>
      </c>
      <c r="E16" s="222">
        <v>226050</v>
      </c>
      <c r="F16" s="222">
        <v>0</v>
      </c>
      <c r="G16" s="223">
        <v>0</v>
      </c>
      <c r="H16" s="221">
        <v>397</v>
      </c>
      <c r="I16" s="222">
        <v>226590</v>
      </c>
      <c r="J16" s="222">
        <v>0</v>
      </c>
      <c r="K16" s="223">
        <v>0</v>
      </c>
      <c r="L16" s="221">
        <v>905</v>
      </c>
      <c r="M16" s="222">
        <v>322804.3</v>
      </c>
      <c r="N16" s="222">
        <v>0</v>
      </c>
      <c r="O16" s="223">
        <v>0</v>
      </c>
      <c r="P16" s="221">
        <f t="shared" si="3"/>
        <v>186</v>
      </c>
      <c r="Q16" s="222">
        <f t="shared" si="1"/>
        <v>96754.299999999988</v>
      </c>
      <c r="R16" s="222">
        <f t="shared" si="1"/>
        <v>0</v>
      </c>
      <c r="S16" s="223">
        <f t="shared" si="1"/>
        <v>0</v>
      </c>
      <c r="T16" s="221">
        <f t="shared" si="4"/>
        <v>508</v>
      </c>
      <c r="U16" s="222">
        <f t="shared" si="2"/>
        <v>96214.299999999988</v>
      </c>
      <c r="V16" s="222">
        <f t="shared" si="2"/>
        <v>0</v>
      </c>
      <c r="W16" s="223">
        <f t="shared" si="2"/>
        <v>0</v>
      </c>
      <c r="X16" s="208"/>
      <c r="Y16" s="208"/>
      <c r="Z16" s="208"/>
      <c r="AA16" s="208"/>
      <c r="AB16" s="208"/>
      <c r="AC16" s="208"/>
      <c r="AD16" s="208"/>
      <c r="AE16" s="208"/>
      <c r="AF16" s="208"/>
    </row>
    <row r="17" spans="1:32" s="218" customFormat="1" ht="12.75" customHeight="1" x14ac:dyDescent="0.2">
      <c r="A17" s="230" t="s">
        <v>287</v>
      </c>
      <c r="B17" s="219" t="s">
        <v>93</v>
      </c>
      <c r="C17" s="220" t="s">
        <v>269</v>
      </c>
      <c r="D17" s="221">
        <v>1773</v>
      </c>
      <c r="E17" s="222">
        <v>1094256</v>
      </c>
      <c r="F17" s="222">
        <v>0</v>
      </c>
      <c r="G17" s="223">
        <v>0</v>
      </c>
      <c r="H17" s="221">
        <v>1288</v>
      </c>
      <c r="I17" s="222">
        <v>1069969.8</v>
      </c>
      <c r="J17" s="222">
        <v>0</v>
      </c>
      <c r="K17" s="223">
        <v>0</v>
      </c>
      <c r="L17" s="221">
        <v>1427</v>
      </c>
      <c r="M17" s="222">
        <v>1058557.8400000001</v>
      </c>
      <c r="N17" s="222">
        <v>0</v>
      </c>
      <c r="O17" s="223">
        <v>0</v>
      </c>
      <c r="P17" s="221">
        <f t="shared" si="3"/>
        <v>-346</v>
      </c>
      <c r="Q17" s="222">
        <f t="shared" si="1"/>
        <v>-35698.159999999916</v>
      </c>
      <c r="R17" s="222">
        <f t="shared" si="1"/>
        <v>0</v>
      </c>
      <c r="S17" s="223">
        <f t="shared" si="1"/>
        <v>0</v>
      </c>
      <c r="T17" s="221">
        <f t="shared" si="4"/>
        <v>139</v>
      </c>
      <c r="U17" s="222">
        <f t="shared" si="2"/>
        <v>-11411.959999999963</v>
      </c>
      <c r="V17" s="222">
        <f t="shared" si="2"/>
        <v>0</v>
      </c>
      <c r="W17" s="223">
        <f t="shared" si="2"/>
        <v>0</v>
      </c>
      <c r="X17" s="208"/>
      <c r="Y17" s="208"/>
      <c r="Z17" s="208"/>
      <c r="AA17" s="208"/>
      <c r="AB17" s="208"/>
      <c r="AC17" s="208"/>
      <c r="AD17" s="208"/>
      <c r="AE17" s="208"/>
      <c r="AF17" s="208"/>
    </row>
    <row r="18" spans="1:32" s="218" customFormat="1" ht="12.75" customHeight="1" x14ac:dyDescent="0.2">
      <c r="A18" s="230" t="s">
        <v>288</v>
      </c>
      <c r="B18" s="219" t="s">
        <v>289</v>
      </c>
      <c r="C18" s="220" t="s">
        <v>269</v>
      </c>
      <c r="D18" s="221">
        <v>3143</v>
      </c>
      <c r="E18" s="222">
        <v>2816225</v>
      </c>
      <c r="F18" s="222">
        <v>30793.42</v>
      </c>
      <c r="G18" s="223">
        <v>0</v>
      </c>
      <c r="H18" s="221">
        <v>2501</v>
      </c>
      <c r="I18" s="222">
        <v>2960275</v>
      </c>
      <c r="J18" s="222">
        <v>0</v>
      </c>
      <c r="K18" s="223">
        <v>0</v>
      </c>
      <c r="L18" s="221">
        <v>2686</v>
      </c>
      <c r="M18" s="222">
        <v>2863065.42</v>
      </c>
      <c r="N18" s="222">
        <v>0</v>
      </c>
      <c r="O18" s="223">
        <v>0</v>
      </c>
      <c r="P18" s="221">
        <f t="shared" si="3"/>
        <v>-457</v>
      </c>
      <c r="Q18" s="222">
        <f t="shared" si="1"/>
        <v>46840.419999999925</v>
      </c>
      <c r="R18" s="222">
        <f t="shared" si="1"/>
        <v>-30793.42</v>
      </c>
      <c r="S18" s="223">
        <f t="shared" si="1"/>
        <v>0</v>
      </c>
      <c r="T18" s="221">
        <f t="shared" si="4"/>
        <v>185</v>
      </c>
      <c r="U18" s="222">
        <f t="shared" si="2"/>
        <v>-97209.580000000075</v>
      </c>
      <c r="V18" s="222">
        <f t="shared" si="2"/>
        <v>0</v>
      </c>
      <c r="W18" s="223">
        <f t="shared" si="2"/>
        <v>0</v>
      </c>
      <c r="X18" s="208"/>
      <c r="Y18" s="208"/>
      <c r="Z18" s="208"/>
      <c r="AA18" s="208"/>
      <c r="AB18" s="208"/>
      <c r="AC18" s="208"/>
      <c r="AD18" s="208"/>
      <c r="AE18" s="208"/>
      <c r="AF18" s="208"/>
    </row>
    <row r="19" spans="1:32" s="218" customFormat="1" ht="12.75" customHeight="1" x14ac:dyDescent="0.2">
      <c r="A19" s="230" t="s">
        <v>290</v>
      </c>
      <c r="B19" s="219" t="s">
        <v>291</v>
      </c>
      <c r="C19" s="220" t="s">
        <v>284</v>
      </c>
      <c r="D19" s="221">
        <v>872</v>
      </c>
      <c r="E19" s="222">
        <v>292168</v>
      </c>
      <c r="F19" s="222">
        <v>0</v>
      </c>
      <c r="G19" s="223">
        <v>0</v>
      </c>
      <c r="H19" s="221">
        <v>214</v>
      </c>
      <c r="I19" s="222">
        <v>257712</v>
      </c>
      <c r="J19" s="222">
        <v>0</v>
      </c>
      <c r="K19" s="223">
        <v>0</v>
      </c>
      <c r="L19" s="221">
        <v>531</v>
      </c>
      <c r="M19" s="222">
        <v>257712</v>
      </c>
      <c r="N19" s="222">
        <v>0</v>
      </c>
      <c r="O19" s="223">
        <v>0</v>
      </c>
      <c r="P19" s="221">
        <f t="shared" si="3"/>
        <v>-341</v>
      </c>
      <c r="Q19" s="222">
        <f t="shared" si="1"/>
        <v>-34456</v>
      </c>
      <c r="R19" s="222">
        <f t="shared" si="1"/>
        <v>0</v>
      </c>
      <c r="S19" s="223">
        <f t="shared" si="1"/>
        <v>0</v>
      </c>
      <c r="T19" s="221">
        <f t="shared" si="4"/>
        <v>317</v>
      </c>
      <c r="U19" s="222">
        <f t="shared" si="2"/>
        <v>0</v>
      </c>
      <c r="V19" s="222">
        <f t="shared" si="2"/>
        <v>0</v>
      </c>
      <c r="W19" s="223">
        <f t="shared" si="2"/>
        <v>0</v>
      </c>
      <c r="X19" s="208"/>
      <c r="Y19" s="208"/>
      <c r="Z19" s="208"/>
      <c r="AA19" s="208"/>
      <c r="AB19" s="208"/>
      <c r="AC19" s="208"/>
      <c r="AD19" s="208"/>
      <c r="AE19" s="208"/>
      <c r="AF19" s="208"/>
    </row>
    <row r="20" spans="1:32" s="218" customFormat="1" ht="12.75" customHeight="1" x14ac:dyDescent="0.2">
      <c r="A20" s="230" t="s">
        <v>292</v>
      </c>
      <c r="B20" s="219" t="s">
        <v>293</v>
      </c>
      <c r="C20" s="220" t="s">
        <v>269</v>
      </c>
      <c r="D20" s="221">
        <v>565</v>
      </c>
      <c r="E20" s="222">
        <v>369141.4</v>
      </c>
      <c r="F20" s="222">
        <v>0</v>
      </c>
      <c r="G20" s="223">
        <v>0</v>
      </c>
      <c r="H20" s="221">
        <v>500</v>
      </c>
      <c r="I20" s="222">
        <v>449324.3</v>
      </c>
      <c r="J20" s="222">
        <v>0</v>
      </c>
      <c r="K20" s="223">
        <v>0</v>
      </c>
      <c r="L20" s="221">
        <v>612.5</v>
      </c>
      <c r="M20" s="222">
        <v>420075.7</v>
      </c>
      <c r="N20" s="222">
        <v>0</v>
      </c>
      <c r="O20" s="223">
        <v>0</v>
      </c>
      <c r="P20" s="221">
        <f t="shared" si="3"/>
        <v>47.5</v>
      </c>
      <c r="Q20" s="222">
        <f t="shared" si="1"/>
        <v>50934.299999999988</v>
      </c>
      <c r="R20" s="222">
        <f t="shared" si="1"/>
        <v>0</v>
      </c>
      <c r="S20" s="223">
        <f t="shared" si="1"/>
        <v>0</v>
      </c>
      <c r="T20" s="221">
        <f t="shared" si="4"/>
        <v>112.5</v>
      </c>
      <c r="U20" s="222">
        <f t="shared" si="2"/>
        <v>-29248.599999999977</v>
      </c>
      <c r="V20" s="222">
        <f t="shared" si="2"/>
        <v>0</v>
      </c>
      <c r="W20" s="223">
        <f t="shared" si="2"/>
        <v>0</v>
      </c>
      <c r="X20" s="208"/>
      <c r="Y20" s="208"/>
      <c r="Z20" s="208"/>
      <c r="AA20" s="208"/>
      <c r="AB20" s="208"/>
      <c r="AC20" s="208"/>
      <c r="AD20" s="208"/>
      <c r="AE20" s="208"/>
      <c r="AF20" s="208"/>
    </row>
    <row r="21" spans="1:32" s="218" customFormat="1" ht="12.75" customHeight="1" x14ac:dyDescent="0.2">
      <c r="A21" s="230" t="s">
        <v>294</v>
      </c>
      <c r="B21" s="219" t="s">
        <v>295</v>
      </c>
      <c r="C21" s="220" t="s">
        <v>264</v>
      </c>
      <c r="D21" s="221">
        <v>0</v>
      </c>
      <c r="E21" s="222">
        <v>103000</v>
      </c>
      <c r="F21" s="222">
        <v>0</v>
      </c>
      <c r="G21" s="223">
        <v>0</v>
      </c>
      <c r="H21" s="221">
        <v>0</v>
      </c>
      <c r="I21" s="222">
        <v>94587</v>
      </c>
      <c r="J21" s="222">
        <v>0</v>
      </c>
      <c r="K21" s="223">
        <v>0</v>
      </c>
      <c r="L21" s="221">
        <v>0</v>
      </c>
      <c r="M21" s="222">
        <v>114548</v>
      </c>
      <c r="N21" s="222">
        <v>0</v>
      </c>
      <c r="O21" s="223">
        <v>0</v>
      </c>
      <c r="P21" s="221">
        <f t="shared" si="3"/>
        <v>0</v>
      </c>
      <c r="Q21" s="222">
        <f t="shared" si="1"/>
        <v>11548</v>
      </c>
      <c r="R21" s="222">
        <f t="shared" si="1"/>
        <v>0</v>
      </c>
      <c r="S21" s="223">
        <f t="shared" si="1"/>
        <v>0</v>
      </c>
      <c r="T21" s="221">
        <f t="shared" si="4"/>
        <v>0</v>
      </c>
      <c r="U21" s="222">
        <f t="shared" si="2"/>
        <v>19961</v>
      </c>
      <c r="V21" s="222">
        <f t="shared" si="2"/>
        <v>0</v>
      </c>
      <c r="W21" s="223">
        <f t="shared" si="2"/>
        <v>0</v>
      </c>
      <c r="X21" s="208"/>
      <c r="Y21" s="208"/>
      <c r="Z21" s="208"/>
      <c r="AA21" s="208"/>
      <c r="AB21" s="208"/>
      <c r="AC21" s="208"/>
      <c r="AD21" s="208"/>
      <c r="AE21" s="208"/>
      <c r="AF21" s="208"/>
    </row>
    <row r="22" spans="1:32" s="218" customFormat="1" ht="12.75" customHeight="1" x14ac:dyDescent="0.2">
      <c r="A22" s="230" t="s">
        <v>296</v>
      </c>
      <c r="B22" s="219" t="s">
        <v>297</v>
      </c>
      <c r="C22" s="220" t="s">
        <v>264</v>
      </c>
      <c r="D22" s="221">
        <v>0</v>
      </c>
      <c r="E22" s="222">
        <v>15580</v>
      </c>
      <c r="F22" s="222">
        <v>0</v>
      </c>
      <c r="G22" s="223">
        <v>0</v>
      </c>
      <c r="H22" s="221">
        <v>0</v>
      </c>
      <c r="I22" s="222">
        <v>13995</v>
      </c>
      <c r="J22" s="222">
        <v>0</v>
      </c>
      <c r="K22" s="223">
        <v>0</v>
      </c>
      <c r="L22" s="221">
        <v>0</v>
      </c>
      <c r="M22" s="222">
        <v>21300</v>
      </c>
      <c r="N22" s="222">
        <v>0</v>
      </c>
      <c r="O22" s="223">
        <v>0</v>
      </c>
      <c r="P22" s="221">
        <f t="shared" si="3"/>
        <v>0</v>
      </c>
      <c r="Q22" s="222">
        <f t="shared" si="1"/>
        <v>5720</v>
      </c>
      <c r="R22" s="222">
        <f t="shared" si="1"/>
        <v>0</v>
      </c>
      <c r="S22" s="223">
        <f t="shared" si="1"/>
        <v>0</v>
      </c>
      <c r="T22" s="221">
        <f t="shared" si="4"/>
        <v>0</v>
      </c>
      <c r="U22" s="222">
        <f t="shared" si="2"/>
        <v>7305</v>
      </c>
      <c r="V22" s="222">
        <f t="shared" si="2"/>
        <v>0</v>
      </c>
      <c r="W22" s="223">
        <f t="shared" si="2"/>
        <v>0</v>
      </c>
      <c r="X22" s="208"/>
      <c r="Y22" s="208"/>
      <c r="Z22" s="208"/>
      <c r="AA22" s="208"/>
      <c r="AB22" s="208"/>
      <c r="AC22" s="208"/>
      <c r="AD22" s="208"/>
      <c r="AE22" s="208"/>
      <c r="AF22" s="208"/>
    </row>
    <row r="23" spans="1:32" s="218" customFormat="1" ht="12.75" customHeight="1" x14ac:dyDescent="0.2">
      <c r="A23" s="230" t="s">
        <v>298</v>
      </c>
      <c r="B23" s="219" t="s">
        <v>1013</v>
      </c>
      <c r="C23" s="220" t="s">
        <v>264</v>
      </c>
      <c r="D23" s="221">
        <v>0</v>
      </c>
      <c r="E23" s="222">
        <v>95930</v>
      </c>
      <c r="F23" s="222">
        <v>0</v>
      </c>
      <c r="G23" s="223">
        <v>0</v>
      </c>
      <c r="H23" s="221">
        <v>0</v>
      </c>
      <c r="I23" s="222">
        <v>95096</v>
      </c>
      <c r="J23" s="222">
        <v>0</v>
      </c>
      <c r="K23" s="223">
        <v>0</v>
      </c>
      <c r="L23" s="221">
        <v>0</v>
      </c>
      <c r="M23" s="222">
        <v>80241</v>
      </c>
      <c r="N23" s="222">
        <v>0</v>
      </c>
      <c r="O23" s="223">
        <v>0</v>
      </c>
      <c r="P23" s="221">
        <f t="shared" si="3"/>
        <v>0</v>
      </c>
      <c r="Q23" s="222">
        <f t="shared" si="1"/>
        <v>-15689</v>
      </c>
      <c r="R23" s="222">
        <f t="shared" si="1"/>
        <v>0</v>
      </c>
      <c r="S23" s="223">
        <f t="shared" si="1"/>
        <v>0</v>
      </c>
      <c r="T23" s="221">
        <f t="shared" si="4"/>
        <v>0</v>
      </c>
      <c r="U23" s="222">
        <f t="shared" si="2"/>
        <v>-14855</v>
      </c>
      <c r="V23" s="222">
        <f t="shared" si="2"/>
        <v>0</v>
      </c>
      <c r="W23" s="223">
        <f t="shared" si="2"/>
        <v>0</v>
      </c>
      <c r="X23" s="208"/>
      <c r="Y23" s="208"/>
      <c r="Z23" s="208"/>
      <c r="AA23" s="208"/>
      <c r="AB23" s="208"/>
      <c r="AC23" s="208"/>
      <c r="AD23" s="208"/>
      <c r="AE23" s="208"/>
      <c r="AF23" s="208"/>
    </row>
    <row r="24" spans="1:32" s="218" customFormat="1" ht="12.75" customHeight="1" x14ac:dyDescent="0.2">
      <c r="A24" s="230" t="s">
        <v>299</v>
      </c>
      <c r="B24" s="219" t="s">
        <v>300</v>
      </c>
      <c r="C24" s="220" t="s">
        <v>301</v>
      </c>
      <c r="D24" s="221">
        <v>0</v>
      </c>
      <c r="E24" s="222">
        <v>4020</v>
      </c>
      <c r="F24" s="222">
        <v>0</v>
      </c>
      <c r="G24" s="223">
        <v>0</v>
      </c>
      <c r="H24" s="221">
        <v>0</v>
      </c>
      <c r="I24" s="222">
        <v>3580</v>
      </c>
      <c r="J24" s="222">
        <v>0</v>
      </c>
      <c r="K24" s="223">
        <v>0</v>
      </c>
      <c r="L24" s="221">
        <v>0</v>
      </c>
      <c r="M24" s="222">
        <v>3350</v>
      </c>
      <c r="N24" s="222">
        <v>0</v>
      </c>
      <c r="O24" s="223">
        <v>0</v>
      </c>
      <c r="P24" s="221">
        <f t="shared" si="3"/>
        <v>0</v>
      </c>
      <c r="Q24" s="222">
        <f t="shared" si="1"/>
        <v>-670</v>
      </c>
      <c r="R24" s="222">
        <f t="shared" si="1"/>
        <v>0</v>
      </c>
      <c r="S24" s="223">
        <f t="shared" si="1"/>
        <v>0</v>
      </c>
      <c r="T24" s="221">
        <f t="shared" si="4"/>
        <v>0</v>
      </c>
      <c r="U24" s="222">
        <f t="shared" si="2"/>
        <v>-230</v>
      </c>
      <c r="V24" s="222">
        <f t="shared" si="2"/>
        <v>0</v>
      </c>
      <c r="W24" s="223">
        <f t="shared" si="2"/>
        <v>0</v>
      </c>
      <c r="X24" s="208"/>
      <c r="Y24" s="208"/>
      <c r="Z24" s="208"/>
      <c r="AA24" s="208"/>
      <c r="AB24" s="208"/>
      <c r="AC24" s="208"/>
      <c r="AD24" s="208"/>
      <c r="AE24" s="208"/>
      <c r="AF24" s="208"/>
    </row>
    <row r="25" spans="1:32" s="218" customFormat="1" ht="12.75" customHeight="1" x14ac:dyDescent="0.2">
      <c r="A25" s="230" t="s">
        <v>302</v>
      </c>
      <c r="B25" s="219" t="s">
        <v>303</v>
      </c>
      <c r="C25" s="220" t="s">
        <v>269</v>
      </c>
      <c r="D25" s="221">
        <v>7063</v>
      </c>
      <c r="E25" s="222">
        <v>6527743</v>
      </c>
      <c r="F25" s="222">
        <v>80326.2</v>
      </c>
      <c r="G25" s="223">
        <v>0</v>
      </c>
      <c r="H25" s="221">
        <v>4983</v>
      </c>
      <c r="I25" s="222">
        <v>5849171.8000000007</v>
      </c>
      <c r="J25" s="222">
        <v>68141.350000000006</v>
      </c>
      <c r="K25" s="223">
        <v>0</v>
      </c>
      <c r="L25" s="221">
        <v>6532.5</v>
      </c>
      <c r="M25" s="222">
        <v>7016934.3599999994</v>
      </c>
      <c r="N25" s="222">
        <v>61468.759999999995</v>
      </c>
      <c r="O25" s="223">
        <v>0</v>
      </c>
      <c r="P25" s="221">
        <f t="shared" si="3"/>
        <v>-530.5</v>
      </c>
      <c r="Q25" s="222">
        <f t="shared" si="1"/>
        <v>489191.3599999994</v>
      </c>
      <c r="R25" s="222">
        <f t="shared" si="1"/>
        <v>-18857.440000000002</v>
      </c>
      <c r="S25" s="223">
        <f t="shared" si="1"/>
        <v>0</v>
      </c>
      <c r="T25" s="221">
        <f t="shared" si="4"/>
        <v>1549.5</v>
      </c>
      <c r="U25" s="222">
        <f t="shared" si="2"/>
        <v>1167762.5599999987</v>
      </c>
      <c r="V25" s="222">
        <f t="shared" si="2"/>
        <v>-6672.5900000000111</v>
      </c>
      <c r="W25" s="223">
        <f t="shared" si="2"/>
        <v>0</v>
      </c>
      <c r="X25" s="208"/>
      <c r="Y25" s="208"/>
      <c r="Z25" s="208"/>
      <c r="AA25" s="208"/>
      <c r="AB25" s="208"/>
      <c r="AC25" s="208"/>
      <c r="AD25" s="208"/>
      <c r="AE25" s="208"/>
      <c r="AF25" s="208"/>
    </row>
    <row r="26" spans="1:32" s="218" customFormat="1" ht="12.75" customHeight="1" x14ac:dyDescent="0.2">
      <c r="A26" s="230" t="s">
        <v>304</v>
      </c>
      <c r="B26" s="219" t="s">
        <v>305</v>
      </c>
      <c r="C26" s="220" t="s">
        <v>269</v>
      </c>
      <c r="D26" s="221">
        <v>2414</v>
      </c>
      <c r="E26" s="222">
        <v>1701566.6</v>
      </c>
      <c r="F26" s="222">
        <v>1080</v>
      </c>
      <c r="G26" s="223">
        <v>0</v>
      </c>
      <c r="H26" s="221">
        <v>1446</v>
      </c>
      <c r="I26" s="222">
        <v>1485010.4</v>
      </c>
      <c r="J26" s="222">
        <v>0</v>
      </c>
      <c r="K26" s="223">
        <v>0</v>
      </c>
      <c r="L26" s="221">
        <v>2254</v>
      </c>
      <c r="M26" s="222">
        <v>1791035.3</v>
      </c>
      <c r="N26" s="222">
        <v>0</v>
      </c>
      <c r="O26" s="223">
        <v>0</v>
      </c>
      <c r="P26" s="221">
        <f t="shared" si="3"/>
        <v>-160</v>
      </c>
      <c r="Q26" s="222">
        <f t="shared" si="1"/>
        <v>89468.699999999953</v>
      </c>
      <c r="R26" s="222">
        <f t="shared" si="1"/>
        <v>-1080</v>
      </c>
      <c r="S26" s="223">
        <f t="shared" si="1"/>
        <v>0</v>
      </c>
      <c r="T26" s="221">
        <f t="shared" si="4"/>
        <v>808</v>
      </c>
      <c r="U26" s="222">
        <f t="shared" si="2"/>
        <v>306024.90000000014</v>
      </c>
      <c r="V26" s="222">
        <f t="shared" si="2"/>
        <v>0</v>
      </c>
      <c r="W26" s="223">
        <f t="shared" si="2"/>
        <v>0</v>
      </c>
      <c r="X26" s="208"/>
      <c r="Y26" s="208"/>
      <c r="Z26" s="208"/>
      <c r="AA26" s="208"/>
      <c r="AB26" s="208"/>
      <c r="AC26" s="208"/>
      <c r="AD26" s="208"/>
      <c r="AE26" s="208"/>
      <c r="AF26" s="208"/>
    </row>
    <row r="27" spans="1:32" s="218" customFormat="1" ht="12.75" customHeight="1" x14ac:dyDescent="0.2">
      <c r="A27" s="230" t="s">
        <v>306</v>
      </c>
      <c r="B27" s="219" t="s">
        <v>307</v>
      </c>
      <c r="C27" s="220" t="s">
        <v>269</v>
      </c>
      <c r="D27" s="221">
        <v>3709</v>
      </c>
      <c r="E27" s="222">
        <v>3773299</v>
      </c>
      <c r="F27" s="222">
        <v>106156.96999999997</v>
      </c>
      <c r="G27" s="223">
        <v>1246656.72</v>
      </c>
      <c r="H27" s="221">
        <v>2956</v>
      </c>
      <c r="I27" s="222">
        <v>3877673</v>
      </c>
      <c r="J27" s="222">
        <v>26620.400000000001</v>
      </c>
      <c r="K27" s="223">
        <v>1086401.29</v>
      </c>
      <c r="L27" s="221">
        <v>3494</v>
      </c>
      <c r="M27" s="222">
        <v>4312479.0999999996</v>
      </c>
      <c r="N27" s="222">
        <v>29115</v>
      </c>
      <c r="O27" s="223">
        <v>1077396.53</v>
      </c>
      <c r="P27" s="221">
        <f t="shared" si="3"/>
        <v>-215</v>
      </c>
      <c r="Q27" s="222">
        <f t="shared" si="1"/>
        <v>539180.09999999963</v>
      </c>
      <c r="R27" s="222">
        <f t="shared" si="1"/>
        <v>-77041.969999999972</v>
      </c>
      <c r="S27" s="223">
        <f t="shared" si="1"/>
        <v>-169260.18999999994</v>
      </c>
      <c r="T27" s="221">
        <f t="shared" si="4"/>
        <v>538</v>
      </c>
      <c r="U27" s="222">
        <f t="shared" si="2"/>
        <v>434806.09999999963</v>
      </c>
      <c r="V27" s="222">
        <f t="shared" si="2"/>
        <v>2494.5999999999985</v>
      </c>
      <c r="W27" s="223">
        <f t="shared" si="2"/>
        <v>-9004.7600000000093</v>
      </c>
      <c r="X27" s="208"/>
      <c r="Y27" s="208"/>
      <c r="Z27" s="208"/>
      <c r="AA27" s="208"/>
      <c r="AB27" s="208"/>
      <c r="AC27" s="208"/>
      <c r="AD27" s="208"/>
      <c r="AE27" s="208"/>
      <c r="AF27" s="208"/>
    </row>
    <row r="28" spans="1:32" s="218" customFormat="1" ht="12.75" customHeight="1" x14ac:dyDescent="0.2">
      <c r="A28" s="230" t="s">
        <v>308</v>
      </c>
      <c r="B28" s="219" t="s">
        <v>309</v>
      </c>
      <c r="C28" s="220" t="s">
        <v>269</v>
      </c>
      <c r="D28" s="221">
        <v>844</v>
      </c>
      <c r="E28" s="222">
        <v>719342</v>
      </c>
      <c r="F28" s="222">
        <v>0</v>
      </c>
      <c r="G28" s="223">
        <v>0</v>
      </c>
      <c r="H28" s="221">
        <v>632</v>
      </c>
      <c r="I28" s="222">
        <v>775589</v>
      </c>
      <c r="J28" s="222">
        <v>0</v>
      </c>
      <c r="K28" s="223">
        <v>0</v>
      </c>
      <c r="L28" s="221">
        <v>574</v>
      </c>
      <c r="M28" s="222">
        <v>710984.2</v>
      </c>
      <c r="N28" s="222">
        <v>0</v>
      </c>
      <c r="O28" s="223">
        <v>0</v>
      </c>
      <c r="P28" s="221">
        <f t="shared" si="3"/>
        <v>-270</v>
      </c>
      <c r="Q28" s="222">
        <f t="shared" si="1"/>
        <v>-8357.8000000000466</v>
      </c>
      <c r="R28" s="222">
        <f t="shared" si="1"/>
        <v>0</v>
      </c>
      <c r="S28" s="223">
        <f t="shared" si="1"/>
        <v>0</v>
      </c>
      <c r="T28" s="221">
        <f t="shared" si="4"/>
        <v>-58</v>
      </c>
      <c r="U28" s="222">
        <f t="shared" si="2"/>
        <v>-64604.800000000047</v>
      </c>
      <c r="V28" s="222">
        <f t="shared" si="2"/>
        <v>0</v>
      </c>
      <c r="W28" s="223">
        <f t="shared" si="2"/>
        <v>0</v>
      </c>
      <c r="X28" s="208"/>
      <c r="Y28" s="208"/>
      <c r="Z28" s="208"/>
      <c r="AA28" s="208"/>
      <c r="AB28" s="208"/>
      <c r="AC28" s="208"/>
      <c r="AD28" s="208"/>
      <c r="AE28" s="208"/>
      <c r="AF28" s="208"/>
    </row>
    <row r="29" spans="1:32" s="218" customFormat="1" ht="12.75" customHeight="1" x14ac:dyDescent="0.2">
      <c r="A29" s="230" t="s">
        <v>310</v>
      </c>
      <c r="B29" s="219" t="s">
        <v>311</v>
      </c>
      <c r="C29" s="220" t="s">
        <v>269</v>
      </c>
      <c r="D29" s="221">
        <v>2943</v>
      </c>
      <c r="E29" s="222">
        <v>3763588</v>
      </c>
      <c r="F29" s="222">
        <v>135317.72</v>
      </c>
      <c r="G29" s="223">
        <v>0</v>
      </c>
      <c r="H29" s="221">
        <v>2054</v>
      </c>
      <c r="I29" s="222">
        <v>3484129</v>
      </c>
      <c r="J29" s="222">
        <v>48105.07</v>
      </c>
      <c r="K29" s="223">
        <v>0</v>
      </c>
      <c r="L29" s="221">
        <v>2743</v>
      </c>
      <c r="M29" s="222">
        <v>4081699.0999999996</v>
      </c>
      <c r="N29" s="222">
        <v>109640</v>
      </c>
      <c r="O29" s="223">
        <v>0</v>
      </c>
      <c r="P29" s="221">
        <f t="shared" si="3"/>
        <v>-200</v>
      </c>
      <c r="Q29" s="222">
        <f t="shared" si="1"/>
        <v>318111.09999999963</v>
      </c>
      <c r="R29" s="222">
        <f t="shared" si="1"/>
        <v>-25677.72</v>
      </c>
      <c r="S29" s="223">
        <f t="shared" si="1"/>
        <v>0</v>
      </c>
      <c r="T29" s="221">
        <f t="shared" si="4"/>
        <v>689</v>
      </c>
      <c r="U29" s="222">
        <f t="shared" si="2"/>
        <v>597570.09999999963</v>
      </c>
      <c r="V29" s="222">
        <f t="shared" si="2"/>
        <v>61534.93</v>
      </c>
      <c r="W29" s="223">
        <f t="shared" si="2"/>
        <v>0</v>
      </c>
      <c r="X29" s="208"/>
      <c r="Y29" s="208"/>
      <c r="Z29" s="208"/>
      <c r="AA29" s="208"/>
      <c r="AB29" s="208"/>
      <c r="AC29" s="208"/>
      <c r="AD29" s="208"/>
      <c r="AE29" s="208"/>
      <c r="AF29" s="208"/>
    </row>
    <row r="30" spans="1:32" s="218" customFormat="1" ht="12.75" customHeight="1" x14ac:dyDescent="0.2">
      <c r="A30" s="230" t="s">
        <v>312</v>
      </c>
      <c r="B30" s="219" t="s">
        <v>313</v>
      </c>
      <c r="C30" s="220" t="s">
        <v>274</v>
      </c>
      <c r="D30" s="221">
        <v>463</v>
      </c>
      <c r="E30" s="222">
        <v>301110</v>
      </c>
      <c r="F30" s="222">
        <v>0</v>
      </c>
      <c r="G30" s="223">
        <v>0</v>
      </c>
      <c r="H30" s="221">
        <v>417</v>
      </c>
      <c r="I30" s="222">
        <v>356994</v>
      </c>
      <c r="J30" s="222">
        <v>0</v>
      </c>
      <c r="K30" s="223">
        <v>0</v>
      </c>
      <c r="L30" s="221">
        <v>323</v>
      </c>
      <c r="M30" s="222">
        <v>321281.2</v>
      </c>
      <c r="N30" s="222">
        <v>0</v>
      </c>
      <c r="O30" s="223">
        <v>0</v>
      </c>
      <c r="P30" s="221">
        <f t="shared" si="3"/>
        <v>-140</v>
      </c>
      <c r="Q30" s="222">
        <f t="shared" si="1"/>
        <v>20171.200000000012</v>
      </c>
      <c r="R30" s="222">
        <f t="shared" si="1"/>
        <v>0</v>
      </c>
      <c r="S30" s="223">
        <f t="shared" si="1"/>
        <v>0</v>
      </c>
      <c r="T30" s="221">
        <f t="shared" si="4"/>
        <v>-94</v>
      </c>
      <c r="U30" s="222">
        <f t="shared" si="2"/>
        <v>-35712.799999999988</v>
      </c>
      <c r="V30" s="222">
        <f t="shared" si="2"/>
        <v>0</v>
      </c>
      <c r="W30" s="223">
        <f t="shared" si="2"/>
        <v>0</v>
      </c>
      <c r="X30" s="208"/>
      <c r="Y30" s="208"/>
      <c r="Z30" s="208"/>
      <c r="AA30" s="208"/>
      <c r="AB30" s="208"/>
      <c r="AC30" s="208"/>
      <c r="AD30" s="208"/>
      <c r="AE30" s="208"/>
      <c r="AF30" s="208"/>
    </row>
    <row r="31" spans="1:32" s="218" customFormat="1" ht="12.75" customHeight="1" x14ac:dyDescent="0.2">
      <c r="A31" s="230" t="s">
        <v>314</v>
      </c>
      <c r="B31" s="219" t="s">
        <v>315</v>
      </c>
      <c r="C31" s="220" t="s">
        <v>274</v>
      </c>
      <c r="D31" s="221">
        <v>218</v>
      </c>
      <c r="E31" s="222">
        <v>174592</v>
      </c>
      <c r="F31" s="222">
        <v>0</v>
      </c>
      <c r="G31" s="223">
        <v>0</v>
      </c>
      <c r="H31" s="221">
        <v>113</v>
      </c>
      <c r="I31" s="222">
        <v>191007</v>
      </c>
      <c r="J31" s="222">
        <v>0</v>
      </c>
      <c r="K31" s="223">
        <v>0</v>
      </c>
      <c r="L31" s="221">
        <v>254</v>
      </c>
      <c r="M31" s="222">
        <v>209059</v>
      </c>
      <c r="N31" s="222">
        <v>0</v>
      </c>
      <c r="O31" s="223">
        <v>0</v>
      </c>
      <c r="P31" s="221">
        <f t="shared" si="3"/>
        <v>36</v>
      </c>
      <c r="Q31" s="222">
        <f t="shared" si="1"/>
        <v>34467</v>
      </c>
      <c r="R31" s="222">
        <f t="shared" si="1"/>
        <v>0</v>
      </c>
      <c r="S31" s="223">
        <f t="shared" si="1"/>
        <v>0</v>
      </c>
      <c r="T31" s="221">
        <f t="shared" si="4"/>
        <v>141</v>
      </c>
      <c r="U31" s="222">
        <f t="shared" si="2"/>
        <v>18052</v>
      </c>
      <c r="V31" s="222">
        <f t="shared" si="2"/>
        <v>0</v>
      </c>
      <c r="W31" s="223">
        <f t="shared" si="2"/>
        <v>0</v>
      </c>
      <c r="X31" s="208"/>
      <c r="Y31" s="208"/>
      <c r="Z31" s="208"/>
      <c r="AA31" s="208"/>
      <c r="AB31" s="208"/>
      <c r="AC31" s="208"/>
      <c r="AD31" s="208"/>
      <c r="AE31" s="208"/>
      <c r="AF31" s="208"/>
    </row>
    <row r="32" spans="1:32" s="218" customFormat="1" ht="12.75" customHeight="1" x14ac:dyDescent="0.2">
      <c r="A32" s="230" t="s">
        <v>316</v>
      </c>
      <c r="B32" s="219" t="s">
        <v>317</v>
      </c>
      <c r="C32" s="220" t="s">
        <v>274</v>
      </c>
      <c r="D32" s="221">
        <v>56</v>
      </c>
      <c r="E32" s="222">
        <v>186168</v>
      </c>
      <c r="F32" s="222">
        <v>112661.57999999993</v>
      </c>
      <c r="G32" s="223">
        <v>0</v>
      </c>
      <c r="H32" s="221"/>
      <c r="I32" s="222"/>
      <c r="J32" s="222"/>
      <c r="K32" s="223"/>
      <c r="L32" s="221"/>
      <c r="M32" s="222"/>
      <c r="N32" s="222"/>
      <c r="O32" s="223"/>
      <c r="P32" s="221">
        <f t="shared" si="3"/>
        <v>-56</v>
      </c>
      <c r="Q32" s="222">
        <f t="shared" si="1"/>
        <v>-186168</v>
      </c>
      <c r="R32" s="222">
        <f t="shared" si="1"/>
        <v>-112661.57999999993</v>
      </c>
      <c r="S32" s="223">
        <f t="shared" si="1"/>
        <v>0</v>
      </c>
      <c r="T32" s="221">
        <f t="shared" si="4"/>
        <v>0</v>
      </c>
      <c r="U32" s="222">
        <f t="shared" si="2"/>
        <v>0</v>
      </c>
      <c r="V32" s="222">
        <f t="shared" si="2"/>
        <v>0</v>
      </c>
      <c r="W32" s="223">
        <f t="shared" si="2"/>
        <v>0</v>
      </c>
      <c r="X32" s="208"/>
      <c r="Y32" s="208"/>
      <c r="Z32" s="208"/>
      <c r="AA32" s="208"/>
      <c r="AB32" s="208"/>
      <c r="AC32" s="208"/>
      <c r="AD32" s="208"/>
      <c r="AE32" s="208"/>
      <c r="AF32" s="208"/>
    </row>
    <row r="33" spans="1:32" s="218" customFormat="1" ht="12.75" customHeight="1" x14ac:dyDescent="0.2">
      <c r="A33" s="230" t="s">
        <v>318</v>
      </c>
      <c r="B33" s="219" t="s">
        <v>319</v>
      </c>
      <c r="C33" s="220" t="s">
        <v>284</v>
      </c>
      <c r="D33" s="221">
        <v>404</v>
      </c>
      <c r="E33" s="222">
        <v>134840</v>
      </c>
      <c r="F33" s="222">
        <v>0</v>
      </c>
      <c r="G33" s="223">
        <v>0</v>
      </c>
      <c r="H33" s="221">
        <v>151</v>
      </c>
      <c r="I33" s="222">
        <v>147294</v>
      </c>
      <c r="J33" s="222">
        <v>0</v>
      </c>
      <c r="K33" s="223">
        <v>0</v>
      </c>
      <c r="L33" s="221">
        <v>626</v>
      </c>
      <c r="M33" s="222">
        <v>213594</v>
      </c>
      <c r="N33" s="222">
        <v>0</v>
      </c>
      <c r="O33" s="223">
        <v>0</v>
      </c>
      <c r="P33" s="221">
        <f t="shared" si="3"/>
        <v>222</v>
      </c>
      <c r="Q33" s="222">
        <f t="shared" si="1"/>
        <v>78754</v>
      </c>
      <c r="R33" s="222">
        <f t="shared" si="1"/>
        <v>0</v>
      </c>
      <c r="S33" s="223">
        <f t="shared" si="1"/>
        <v>0</v>
      </c>
      <c r="T33" s="221">
        <f t="shared" si="4"/>
        <v>475</v>
      </c>
      <c r="U33" s="222">
        <f t="shared" si="2"/>
        <v>66300</v>
      </c>
      <c r="V33" s="222">
        <f t="shared" si="2"/>
        <v>0</v>
      </c>
      <c r="W33" s="223">
        <f t="shared" si="2"/>
        <v>0</v>
      </c>
      <c r="X33" s="208"/>
      <c r="Y33" s="208"/>
      <c r="Z33" s="208"/>
      <c r="AA33" s="208"/>
      <c r="AB33" s="208"/>
      <c r="AC33" s="208"/>
      <c r="AD33" s="208"/>
      <c r="AE33" s="208"/>
      <c r="AF33" s="208"/>
    </row>
    <row r="34" spans="1:32" s="218" customFormat="1" ht="12.75" customHeight="1" x14ac:dyDescent="0.2">
      <c r="A34" s="230" t="s">
        <v>320</v>
      </c>
      <c r="B34" s="219" t="s">
        <v>321</v>
      </c>
      <c r="C34" s="220" t="s">
        <v>322</v>
      </c>
      <c r="D34" s="221">
        <v>0</v>
      </c>
      <c r="E34" s="222">
        <v>66</v>
      </c>
      <c r="F34" s="222">
        <v>0</v>
      </c>
      <c r="G34" s="223">
        <v>0</v>
      </c>
      <c r="H34" s="221">
        <v>0</v>
      </c>
      <c r="I34" s="222">
        <v>22</v>
      </c>
      <c r="J34" s="222">
        <v>0</v>
      </c>
      <c r="K34" s="223">
        <v>0</v>
      </c>
      <c r="L34" s="221">
        <v>0</v>
      </c>
      <c r="M34" s="222">
        <v>66</v>
      </c>
      <c r="N34" s="222">
        <v>0</v>
      </c>
      <c r="O34" s="223">
        <v>0</v>
      </c>
      <c r="P34" s="221">
        <f t="shared" si="3"/>
        <v>0</v>
      </c>
      <c r="Q34" s="222">
        <f t="shared" si="1"/>
        <v>0</v>
      </c>
      <c r="R34" s="222">
        <f t="shared" si="1"/>
        <v>0</v>
      </c>
      <c r="S34" s="223">
        <f t="shared" si="1"/>
        <v>0</v>
      </c>
      <c r="T34" s="221">
        <f t="shared" si="4"/>
        <v>0</v>
      </c>
      <c r="U34" s="222">
        <f t="shared" si="2"/>
        <v>44</v>
      </c>
      <c r="V34" s="222">
        <f t="shared" si="2"/>
        <v>0</v>
      </c>
      <c r="W34" s="223">
        <f t="shared" si="2"/>
        <v>0</v>
      </c>
      <c r="X34" s="208"/>
      <c r="Y34" s="208"/>
      <c r="Z34" s="208"/>
      <c r="AA34" s="208"/>
      <c r="AB34" s="208"/>
      <c r="AC34" s="208"/>
      <c r="AD34" s="208"/>
      <c r="AE34" s="208"/>
      <c r="AF34" s="208"/>
    </row>
    <row r="35" spans="1:32" s="218" customFormat="1" ht="12.75" customHeight="1" x14ac:dyDescent="0.2">
      <c r="A35" s="230" t="s">
        <v>323</v>
      </c>
      <c r="B35" s="219" t="s">
        <v>324</v>
      </c>
      <c r="C35" s="220" t="s">
        <v>325</v>
      </c>
      <c r="D35" s="221">
        <v>2993</v>
      </c>
      <c r="E35" s="222">
        <v>2646991</v>
      </c>
      <c r="F35" s="222">
        <v>988.64000000000078</v>
      </c>
      <c r="G35" s="223">
        <v>5638532.790000001</v>
      </c>
      <c r="H35" s="221">
        <v>2755</v>
      </c>
      <c r="I35" s="222">
        <v>2696282</v>
      </c>
      <c r="J35" s="222">
        <v>0</v>
      </c>
      <c r="K35" s="223">
        <v>6437449.1900000023</v>
      </c>
      <c r="L35" s="221">
        <v>3156</v>
      </c>
      <c r="M35" s="222">
        <v>3209040.2</v>
      </c>
      <c r="N35" s="222">
        <v>0</v>
      </c>
      <c r="O35" s="223">
        <v>6700033.379999999</v>
      </c>
      <c r="P35" s="221">
        <f t="shared" si="3"/>
        <v>163</v>
      </c>
      <c r="Q35" s="222">
        <f t="shared" si="1"/>
        <v>562049.20000000019</v>
      </c>
      <c r="R35" s="222">
        <f t="shared" si="1"/>
        <v>-988.64000000000078</v>
      </c>
      <c r="S35" s="223">
        <f t="shared" si="1"/>
        <v>1061500.589999998</v>
      </c>
      <c r="T35" s="221">
        <f t="shared" si="4"/>
        <v>401</v>
      </c>
      <c r="U35" s="222">
        <f t="shared" si="2"/>
        <v>512758.20000000019</v>
      </c>
      <c r="V35" s="222">
        <f t="shared" si="2"/>
        <v>0</v>
      </c>
      <c r="W35" s="223">
        <f t="shared" si="2"/>
        <v>262584.18999999668</v>
      </c>
      <c r="X35" s="208"/>
      <c r="Y35" s="208"/>
      <c r="Z35" s="208"/>
      <c r="AA35" s="208"/>
      <c r="AB35" s="208"/>
      <c r="AC35" s="208"/>
      <c r="AD35" s="208"/>
      <c r="AE35" s="208"/>
      <c r="AF35" s="208"/>
    </row>
    <row r="36" spans="1:32" s="218" customFormat="1" ht="12.75" customHeight="1" x14ac:dyDescent="0.2">
      <c r="A36" s="230" t="s">
        <v>326</v>
      </c>
      <c r="B36" s="219" t="s">
        <v>327</v>
      </c>
      <c r="C36" s="220" t="s">
        <v>328</v>
      </c>
      <c r="D36" s="221">
        <v>0</v>
      </c>
      <c r="E36" s="222">
        <v>332352</v>
      </c>
      <c r="F36" s="222">
        <v>0</v>
      </c>
      <c r="G36" s="223">
        <v>0</v>
      </c>
      <c r="H36" s="221">
        <v>0</v>
      </c>
      <c r="I36" s="222">
        <v>346630</v>
      </c>
      <c r="J36" s="222">
        <v>0</v>
      </c>
      <c r="K36" s="223">
        <v>0</v>
      </c>
      <c r="L36" s="221">
        <v>0</v>
      </c>
      <c r="M36" s="222">
        <v>389640</v>
      </c>
      <c r="N36" s="222">
        <v>0</v>
      </c>
      <c r="O36" s="223">
        <v>0</v>
      </c>
      <c r="P36" s="221">
        <f t="shared" si="3"/>
        <v>0</v>
      </c>
      <c r="Q36" s="222">
        <f t="shared" si="1"/>
        <v>57288</v>
      </c>
      <c r="R36" s="222">
        <f t="shared" si="1"/>
        <v>0</v>
      </c>
      <c r="S36" s="223">
        <f t="shared" si="1"/>
        <v>0</v>
      </c>
      <c r="T36" s="221">
        <f t="shared" si="4"/>
        <v>0</v>
      </c>
      <c r="U36" s="222">
        <f t="shared" si="2"/>
        <v>43010</v>
      </c>
      <c r="V36" s="222">
        <f t="shared" si="2"/>
        <v>0</v>
      </c>
      <c r="W36" s="223">
        <f t="shared" si="2"/>
        <v>0</v>
      </c>
      <c r="X36" s="208"/>
      <c r="Y36" s="208"/>
      <c r="Z36" s="208"/>
      <c r="AA36" s="208"/>
      <c r="AB36" s="208"/>
      <c r="AC36" s="208"/>
      <c r="AD36" s="208"/>
      <c r="AE36" s="208"/>
      <c r="AF36" s="208"/>
    </row>
    <row r="37" spans="1:32" s="218" customFormat="1" ht="12.75" customHeight="1" x14ac:dyDescent="0.2">
      <c r="A37" s="230" t="s">
        <v>329</v>
      </c>
      <c r="B37" s="219" t="s">
        <v>330</v>
      </c>
      <c r="C37" s="220" t="s">
        <v>328</v>
      </c>
      <c r="D37" s="221">
        <v>0</v>
      </c>
      <c r="E37" s="222">
        <v>96480</v>
      </c>
      <c r="F37" s="222">
        <v>0</v>
      </c>
      <c r="G37" s="223">
        <v>0</v>
      </c>
      <c r="H37" s="221">
        <v>0</v>
      </c>
      <c r="I37" s="222">
        <v>257210</v>
      </c>
      <c r="J37" s="222">
        <v>0</v>
      </c>
      <c r="K37" s="223">
        <v>0</v>
      </c>
      <c r="L37" s="221">
        <v>0</v>
      </c>
      <c r="M37" s="222">
        <v>284920</v>
      </c>
      <c r="N37" s="222">
        <v>0</v>
      </c>
      <c r="O37" s="223">
        <v>0</v>
      </c>
      <c r="P37" s="221">
        <f t="shared" si="3"/>
        <v>0</v>
      </c>
      <c r="Q37" s="222">
        <f t="shared" si="1"/>
        <v>188440</v>
      </c>
      <c r="R37" s="222">
        <f t="shared" si="1"/>
        <v>0</v>
      </c>
      <c r="S37" s="223">
        <f t="shared" si="1"/>
        <v>0</v>
      </c>
      <c r="T37" s="221">
        <f t="shared" si="4"/>
        <v>0</v>
      </c>
      <c r="U37" s="222">
        <f t="shared" si="2"/>
        <v>27710</v>
      </c>
      <c r="V37" s="222">
        <f t="shared" si="2"/>
        <v>0</v>
      </c>
      <c r="W37" s="223">
        <f t="shared" si="2"/>
        <v>0</v>
      </c>
      <c r="X37" s="208"/>
      <c r="Y37" s="208"/>
      <c r="Z37" s="208"/>
      <c r="AA37" s="208"/>
      <c r="AB37" s="208"/>
      <c r="AC37" s="208"/>
      <c r="AD37" s="208"/>
      <c r="AE37" s="208"/>
      <c r="AF37" s="208"/>
    </row>
    <row r="38" spans="1:32" s="218" customFormat="1" ht="12.75" customHeight="1" x14ac:dyDescent="0.2">
      <c r="A38" s="230" t="s">
        <v>331</v>
      </c>
      <c r="B38" s="219" t="s">
        <v>332</v>
      </c>
      <c r="C38" s="220" t="s">
        <v>269</v>
      </c>
      <c r="D38" s="221">
        <v>143</v>
      </c>
      <c r="E38" s="222">
        <v>103412</v>
      </c>
      <c r="F38" s="222">
        <v>0</v>
      </c>
      <c r="G38" s="223">
        <v>0</v>
      </c>
      <c r="H38" s="221">
        <v>140</v>
      </c>
      <c r="I38" s="222">
        <v>133759</v>
      </c>
      <c r="J38" s="222">
        <v>0</v>
      </c>
      <c r="K38" s="223">
        <v>0</v>
      </c>
      <c r="L38" s="221">
        <v>125</v>
      </c>
      <c r="M38" s="222">
        <v>111876</v>
      </c>
      <c r="N38" s="222">
        <v>0</v>
      </c>
      <c r="O38" s="223">
        <v>0</v>
      </c>
      <c r="P38" s="221">
        <f t="shared" si="3"/>
        <v>-18</v>
      </c>
      <c r="Q38" s="222">
        <f t="shared" si="1"/>
        <v>8464</v>
      </c>
      <c r="R38" s="222">
        <f t="shared" si="1"/>
        <v>0</v>
      </c>
      <c r="S38" s="223">
        <f t="shared" si="1"/>
        <v>0</v>
      </c>
      <c r="T38" s="221">
        <f t="shared" si="4"/>
        <v>-15</v>
      </c>
      <c r="U38" s="222">
        <f t="shared" si="2"/>
        <v>-21883</v>
      </c>
      <c r="V38" s="222">
        <f t="shared" si="2"/>
        <v>0</v>
      </c>
      <c r="W38" s="223">
        <f t="shared" si="2"/>
        <v>0</v>
      </c>
      <c r="X38" s="208"/>
      <c r="Y38" s="208"/>
      <c r="Z38" s="208"/>
      <c r="AA38" s="208"/>
      <c r="AB38" s="208"/>
      <c r="AC38" s="208"/>
      <c r="AD38" s="208"/>
      <c r="AE38" s="208"/>
      <c r="AF38" s="208"/>
    </row>
    <row r="39" spans="1:32" s="218" customFormat="1" ht="12.75" customHeight="1" x14ac:dyDescent="0.2">
      <c r="A39" s="230" t="s">
        <v>333</v>
      </c>
      <c r="B39" s="219" t="s">
        <v>334</v>
      </c>
      <c r="C39" s="220" t="s">
        <v>269</v>
      </c>
      <c r="D39" s="221">
        <v>687</v>
      </c>
      <c r="E39" s="222">
        <v>537278</v>
      </c>
      <c r="F39" s="222">
        <v>0</v>
      </c>
      <c r="G39" s="223">
        <v>0</v>
      </c>
      <c r="H39" s="221">
        <v>571</v>
      </c>
      <c r="I39" s="222">
        <v>504972</v>
      </c>
      <c r="J39" s="222">
        <v>0</v>
      </c>
      <c r="K39" s="223">
        <v>0</v>
      </c>
      <c r="L39" s="221">
        <v>637</v>
      </c>
      <c r="M39" s="222">
        <v>577684.80000000005</v>
      </c>
      <c r="N39" s="222">
        <v>0</v>
      </c>
      <c r="O39" s="223">
        <v>0</v>
      </c>
      <c r="P39" s="221">
        <f t="shared" si="3"/>
        <v>-50</v>
      </c>
      <c r="Q39" s="222">
        <f t="shared" si="1"/>
        <v>40406.800000000047</v>
      </c>
      <c r="R39" s="222">
        <f t="shared" si="1"/>
        <v>0</v>
      </c>
      <c r="S39" s="223">
        <f t="shared" si="1"/>
        <v>0</v>
      </c>
      <c r="T39" s="221">
        <f t="shared" si="4"/>
        <v>66</v>
      </c>
      <c r="U39" s="222">
        <f t="shared" si="2"/>
        <v>72712.800000000047</v>
      </c>
      <c r="V39" s="222">
        <f t="shared" si="2"/>
        <v>0</v>
      </c>
      <c r="W39" s="223">
        <f t="shared" si="2"/>
        <v>0</v>
      </c>
      <c r="X39" s="208"/>
      <c r="Y39" s="208"/>
      <c r="Z39" s="208"/>
      <c r="AA39" s="208"/>
      <c r="AB39" s="208"/>
      <c r="AC39" s="208"/>
      <c r="AD39" s="208"/>
      <c r="AE39" s="208"/>
      <c r="AF39" s="208"/>
    </row>
    <row r="40" spans="1:32" s="218" customFormat="1" ht="12.75" customHeight="1" x14ac:dyDescent="0.2">
      <c r="A40" s="230" t="s">
        <v>335</v>
      </c>
      <c r="B40" s="219" t="s">
        <v>336</v>
      </c>
      <c r="C40" s="220" t="s">
        <v>284</v>
      </c>
      <c r="D40" s="221">
        <v>813</v>
      </c>
      <c r="E40" s="222">
        <v>258472</v>
      </c>
      <c r="F40" s="222">
        <v>0</v>
      </c>
      <c r="G40" s="223">
        <v>0</v>
      </c>
      <c r="H40" s="221">
        <v>728</v>
      </c>
      <c r="I40" s="222">
        <v>621489</v>
      </c>
      <c r="J40" s="222">
        <v>0</v>
      </c>
      <c r="K40" s="223">
        <v>0</v>
      </c>
      <c r="L40" s="221">
        <v>1201</v>
      </c>
      <c r="M40" s="222">
        <v>400064.9</v>
      </c>
      <c r="N40" s="222">
        <v>0</v>
      </c>
      <c r="O40" s="223">
        <v>0</v>
      </c>
      <c r="P40" s="221">
        <f t="shared" si="3"/>
        <v>388</v>
      </c>
      <c r="Q40" s="222">
        <f t="shared" si="1"/>
        <v>141592.90000000002</v>
      </c>
      <c r="R40" s="222">
        <f t="shared" si="1"/>
        <v>0</v>
      </c>
      <c r="S40" s="223">
        <f t="shared" si="1"/>
        <v>0</v>
      </c>
      <c r="T40" s="221">
        <f t="shared" si="4"/>
        <v>473</v>
      </c>
      <c r="U40" s="222">
        <f t="shared" si="2"/>
        <v>-221424.09999999998</v>
      </c>
      <c r="V40" s="222">
        <f t="shared" si="2"/>
        <v>0</v>
      </c>
      <c r="W40" s="223">
        <f t="shared" si="2"/>
        <v>0</v>
      </c>
      <c r="X40" s="208"/>
      <c r="Y40" s="208"/>
      <c r="Z40" s="208"/>
      <c r="AA40" s="208"/>
      <c r="AB40" s="208"/>
      <c r="AC40" s="208"/>
      <c r="AD40" s="208"/>
      <c r="AE40" s="208"/>
      <c r="AF40" s="208"/>
    </row>
    <row r="41" spans="1:32" s="218" customFormat="1" ht="12.75" customHeight="1" x14ac:dyDescent="0.2">
      <c r="A41" s="230" t="s">
        <v>337</v>
      </c>
      <c r="B41" s="219" t="s">
        <v>338</v>
      </c>
      <c r="C41" s="220" t="s">
        <v>284</v>
      </c>
      <c r="D41" s="221">
        <v>85</v>
      </c>
      <c r="E41" s="222">
        <v>28202</v>
      </c>
      <c r="F41" s="222">
        <v>0</v>
      </c>
      <c r="G41" s="223">
        <v>0</v>
      </c>
      <c r="H41" s="221">
        <v>211</v>
      </c>
      <c r="I41" s="222">
        <v>137308</v>
      </c>
      <c r="J41" s="222">
        <v>0</v>
      </c>
      <c r="K41" s="223">
        <v>0</v>
      </c>
      <c r="L41" s="221">
        <v>141</v>
      </c>
      <c r="M41" s="222">
        <v>50750.8</v>
      </c>
      <c r="N41" s="222">
        <v>0</v>
      </c>
      <c r="O41" s="223">
        <v>0</v>
      </c>
      <c r="P41" s="221">
        <f t="shared" si="3"/>
        <v>56</v>
      </c>
      <c r="Q41" s="222">
        <f t="shared" si="1"/>
        <v>22548.800000000003</v>
      </c>
      <c r="R41" s="222">
        <f t="shared" si="1"/>
        <v>0</v>
      </c>
      <c r="S41" s="223">
        <f t="shared" si="1"/>
        <v>0</v>
      </c>
      <c r="T41" s="221">
        <f t="shared" si="4"/>
        <v>-70</v>
      </c>
      <c r="U41" s="222">
        <f t="shared" si="2"/>
        <v>-86557.2</v>
      </c>
      <c r="V41" s="222">
        <f t="shared" si="2"/>
        <v>0</v>
      </c>
      <c r="W41" s="223">
        <f t="shared" si="2"/>
        <v>0</v>
      </c>
      <c r="X41" s="208"/>
      <c r="Y41" s="208"/>
      <c r="Z41" s="208"/>
      <c r="AA41" s="208"/>
      <c r="AB41" s="208"/>
      <c r="AC41" s="208"/>
      <c r="AD41" s="208"/>
      <c r="AE41" s="208"/>
      <c r="AF41" s="208"/>
    </row>
    <row r="42" spans="1:32" s="218" customFormat="1" ht="12.75" customHeight="1" x14ac:dyDescent="0.2">
      <c r="A42" s="230" t="s">
        <v>339</v>
      </c>
      <c r="B42" s="219" t="s">
        <v>340</v>
      </c>
      <c r="C42" s="220" t="s">
        <v>284</v>
      </c>
      <c r="D42" s="221">
        <v>1844</v>
      </c>
      <c r="E42" s="222">
        <v>595512</v>
      </c>
      <c r="F42" s="222">
        <v>0</v>
      </c>
      <c r="G42" s="223">
        <v>0</v>
      </c>
      <c r="H42" s="221">
        <v>633</v>
      </c>
      <c r="I42" s="222">
        <v>521795</v>
      </c>
      <c r="J42" s="222">
        <v>0</v>
      </c>
      <c r="K42" s="223">
        <v>0</v>
      </c>
      <c r="L42" s="221">
        <v>2706</v>
      </c>
      <c r="M42" s="222">
        <v>970163.5</v>
      </c>
      <c r="N42" s="222">
        <v>0</v>
      </c>
      <c r="O42" s="223">
        <v>0</v>
      </c>
      <c r="P42" s="221">
        <f t="shared" si="3"/>
        <v>862</v>
      </c>
      <c r="Q42" s="222">
        <f t="shared" si="1"/>
        <v>374651.5</v>
      </c>
      <c r="R42" s="222">
        <f t="shared" si="1"/>
        <v>0</v>
      </c>
      <c r="S42" s="223">
        <f t="shared" si="1"/>
        <v>0</v>
      </c>
      <c r="T42" s="221">
        <f t="shared" si="4"/>
        <v>2073</v>
      </c>
      <c r="U42" s="222">
        <f t="shared" si="2"/>
        <v>448368.5</v>
      </c>
      <c r="V42" s="222">
        <f t="shared" si="2"/>
        <v>0</v>
      </c>
      <c r="W42" s="223">
        <f t="shared" si="2"/>
        <v>0</v>
      </c>
      <c r="X42" s="208"/>
      <c r="Y42" s="208"/>
      <c r="Z42" s="208"/>
      <c r="AA42" s="208"/>
      <c r="AB42" s="208"/>
      <c r="AC42" s="208"/>
      <c r="AD42" s="208"/>
      <c r="AE42" s="208"/>
      <c r="AF42" s="208"/>
    </row>
    <row r="43" spans="1:32" s="218" customFormat="1" ht="12.75" customHeight="1" x14ac:dyDescent="0.2">
      <c r="A43" s="230" t="s">
        <v>341</v>
      </c>
      <c r="B43" s="219" t="s">
        <v>342</v>
      </c>
      <c r="C43" s="220" t="s">
        <v>328</v>
      </c>
      <c r="D43" s="221">
        <v>0</v>
      </c>
      <c r="E43" s="222">
        <v>126720</v>
      </c>
      <c r="F43" s="222">
        <v>0</v>
      </c>
      <c r="G43" s="223">
        <v>0</v>
      </c>
      <c r="H43" s="221">
        <v>0</v>
      </c>
      <c r="I43" s="222">
        <v>131920</v>
      </c>
      <c r="J43" s="222">
        <v>0</v>
      </c>
      <c r="K43" s="223">
        <v>0</v>
      </c>
      <c r="L43" s="221">
        <v>0</v>
      </c>
      <c r="M43" s="222">
        <v>154190</v>
      </c>
      <c r="N43" s="222">
        <v>0</v>
      </c>
      <c r="O43" s="223">
        <v>0</v>
      </c>
      <c r="P43" s="221">
        <f t="shared" si="3"/>
        <v>0</v>
      </c>
      <c r="Q43" s="222">
        <f t="shared" si="1"/>
        <v>27470</v>
      </c>
      <c r="R43" s="222">
        <f t="shared" si="1"/>
        <v>0</v>
      </c>
      <c r="S43" s="223">
        <f t="shared" si="1"/>
        <v>0</v>
      </c>
      <c r="T43" s="221">
        <f t="shared" si="4"/>
        <v>0</v>
      </c>
      <c r="U43" s="222">
        <f t="shared" si="2"/>
        <v>22270</v>
      </c>
      <c r="V43" s="222">
        <f t="shared" si="2"/>
        <v>0</v>
      </c>
      <c r="W43" s="223">
        <f t="shared" si="2"/>
        <v>0</v>
      </c>
      <c r="X43" s="208"/>
      <c r="Y43" s="208"/>
      <c r="Z43" s="208"/>
      <c r="AA43" s="208"/>
      <c r="AB43" s="208"/>
      <c r="AC43" s="208"/>
      <c r="AD43" s="208"/>
      <c r="AE43" s="208"/>
      <c r="AF43" s="208"/>
    </row>
    <row r="44" spans="1:32" s="218" customFormat="1" ht="12.75" customHeight="1" x14ac:dyDescent="0.2">
      <c r="A44" s="230" t="s">
        <v>343</v>
      </c>
      <c r="B44" s="219" t="s">
        <v>344</v>
      </c>
      <c r="C44" s="220" t="s">
        <v>269</v>
      </c>
      <c r="D44" s="221">
        <v>430</v>
      </c>
      <c r="E44" s="222">
        <v>222992</v>
      </c>
      <c r="F44" s="222">
        <v>0</v>
      </c>
      <c r="G44" s="223">
        <v>0</v>
      </c>
      <c r="H44" s="221">
        <v>373</v>
      </c>
      <c r="I44" s="222">
        <v>218422.2</v>
      </c>
      <c r="J44" s="222">
        <v>0</v>
      </c>
      <c r="K44" s="223">
        <v>0</v>
      </c>
      <c r="L44" s="221">
        <v>427</v>
      </c>
      <c r="M44" s="222">
        <v>259522.40000000002</v>
      </c>
      <c r="N44" s="222">
        <v>0</v>
      </c>
      <c r="O44" s="223">
        <v>0</v>
      </c>
      <c r="P44" s="221">
        <f t="shared" si="3"/>
        <v>-3</v>
      </c>
      <c r="Q44" s="222">
        <f t="shared" si="1"/>
        <v>36530.400000000023</v>
      </c>
      <c r="R44" s="222">
        <f t="shared" si="1"/>
        <v>0</v>
      </c>
      <c r="S44" s="223">
        <f t="shared" si="1"/>
        <v>0</v>
      </c>
      <c r="T44" s="221">
        <f t="shared" si="4"/>
        <v>54</v>
      </c>
      <c r="U44" s="222">
        <f t="shared" si="2"/>
        <v>41100.200000000012</v>
      </c>
      <c r="V44" s="222">
        <f t="shared" si="2"/>
        <v>0</v>
      </c>
      <c r="W44" s="223">
        <f t="shared" si="2"/>
        <v>0</v>
      </c>
      <c r="X44" s="208"/>
      <c r="Y44" s="208"/>
      <c r="Z44" s="208"/>
      <c r="AA44" s="208"/>
      <c r="AB44" s="208"/>
      <c r="AC44" s="208"/>
      <c r="AD44" s="208"/>
      <c r="AE44" s="208"/>
      <c r="AF44" s="208"/>
    </row>
    <row r="45" spans="1:32" s="218" customFormat="1" ht="12.75" customHeight="1" x14ac:dyDescent="0.2">
      <c r="A45" s="230" t="s">
        <v>345</v>
      </c>
      <c r="B45" s="219" t="s">
        <v>346</v>
      </c>
      <c r="C45" s="220" t="s">
        <v>284</v>
      </c>
      <c r="D45" s="221">
        <v>737</v>
      </c>
      <c r="E45" s="222">
        <v>243818</v>
      </c>
      <c r="F45" s="222">
        <v>0</v>
      </c>
      <c r="G45" s="223">
        <v>0</v>
      </c>
      <c r="H45" s="221">
        <v>267</v>
      </c>
      <c r="I45" s="222">
        <v>264165</v>
      </c>
      <c r="J45" s="222">
        <v>0</v>
      </c>
      <c r="K45" s="223">
        <v>0</v>
      </c>
      <c r="L45" s="221">
        <v>1084</v>
      </c>
      <c r="M45" s="222">
        <v>369979</v>
      </c>
      <c r="N45" s="222">
        <v>0</v>
      </c>
      <c r="O45" s="223">
        <v>0</v>
      </c>
      <c r="P45" s="221">
        <f t="shared" si="3"/>
        <v>347</v>
      </c>
      <c r="Q45" s="222">
        <f t="shared" si="1"/>
        <v>126161</v>
      </c>
      <c r="R45" s="222">
        <f t="shared" si="1"/>
        <v>0</v>
      </c>
      <c r="S45" s="223">
        <f t="shared" si="1"/>
        <v>0</v>
      </c>
      <c r="T45" s="221">
        <f t="shared" si="4"/>
        <v>817</v>
      </c>
      <c r="U45" s="222">
        <f t="shared" si="2"/>
        <v>105814</v>
      </c>
      <c r="V45" s="222">
        <f t="shared" si="2"/>
        <v>0</v>
      </c>
      <c r="W45" s="223">
        <f t="shared" si="2"/>
        <v>0</v>
      </c>
      <c r="X45" s="208"/>
      <c r="Y45" s="208"/>
      <c r="Z45" s="208"/>
      <c r="AA45" s="208"/>
      <c r="AB45" s="208"/>
      <c r="AC45" s="208"/>
      <c r="AD45" s="208"/>
      <c r="AE45" s="208"/>
      <c r="AF45" s="208"/>
    </row>
    <row r="46" spans="1:32" s="218" customFormat="1" ht="12.75" customHeight="1" x14ac:dyDescent="0.2">
      <c r="A46" s="230" t="s">
        <v>347</v>
      </c>
      <c r="B46" s="219" t="s">
        <v>348</v>
      </c>
      <c r="C46" s="220" t="s">
        <v>269</v>
      </c>
      <c r="D46" s="221">
        <v>265</v>
      </c>
      <c r="E46" s="222">
        <v>1206762</v>
      </c>
      <c r="F46" s="222">
        <v>0</v>
      </c>
      <c r="G46" s="223">
        <v>0</v>
      </c>
      <c r="H46" s="221">
        <v>471</v>
      </c>
      <c r="I46" s="222">
        <v>2394425</v>
      </c>
      <c r="J46" s="222">
        <v>5000</v>
      </c>
      <c r="K46" s="223">
        <v>0</v>
      </c>
      <c r="L46" s="221">
        <v>486</v>
      </c>
      <c r="M46" s="222">
        <v>2614216.7999999998</v>
      </c>
      <c r="N46" s="222">
        <v>5000</v>
      </c>
      <c r="O46" s="223">
        <v>0</v>
      </c>
      <c r="P46" s="221">
        <f t="shared" si="3"/>
        <v>221</v>
      </c>
      <c r="Q46" s="222">
        <f t="shared" si="1"/>
        <v>1407454.7999999998</v>
      </c>
      <c r="R46" s="222">
        <f t="shared" si="1"/>
        <v>5000</v>
      </c>
      <c r="S46" s="223">
        <f t="shared" si="1"/>
        <v>0</v>
      </c>
      <c r="T46" s="221">
        <f t="shared" si="4"/>
        <v>15</v>
      </c>
      <c r="U46" s="222">
        <f t="shared" si="2"/>
        <v>219791.79999999981</v>
      </c>
      <c r="V46" s="222">
        <f t="shared" si="2"/>
        <v>0</v>
      </c>
      <c r="W46" s="223">
        <f t="shared" si="2"/>
        <v>0</v>
      </c>
      <c r="X46" s="208"/>
      <c r="Y46" s="208"/>
      <c r="Z46" s="208"/>
      <c r="AA46" s="208"/>
      <c r="AB46" s="208"/>
      <c r="AC46" s="208"/>
      <c r="AD46" s="208"/>
      <c r="AE46" s="208"/>
      <c r="AF46" s="208"/>
    </row>
    <row r="47" spans="1:32" s="218" customFormat="1" ht="12.75" customHeight="1" x14ac:dyDescent="0.2">
      <c r="A47" s="230" t="s">
        <v>349</v>
      </c>
      <c r="B47" s="219" t="s">
        <v>350</v>
      </c>
      <c r="C47" s="220" t="s">
        <v>351</v>
      </c>
      <c r="D47" s="221"/>
      <c r="E47" s="222"/>
      <c r="F47" s="222"/>
      <c r="G47" s="223"/>
      <c r="H47" s="221">
        <v>46</v>
      </c>
      <c r="I47" s="222">
        <v>34965</v>
      </c>
      <c r="J47" s="222">
        <v>0</v>
      </c>
      <c r="K47" s="223">
        <v>0</v>
      </c>
      <c r="L47" s="221">
        <v>156</v>
      </c>
      <c r="M47" s="222">
        <v>43292</v>
      </c>
      <c r="N47" s="222">
        <v>0</v>
      </c>
      <c r="O47" s="223">
        <v>0</v>
      </c>
      <c r="P47" s="221">
        <f t="shared" si="3"/>
        <v>156</v>
      </c>
      <c r="Q47" s="222">
        <f t="shared" si="1"/>
        <v>43292</v>
      </c>
      <c r="R47" s="222">
        <f t="shared" si="1"/>
        <v>0</v>
      </c>
      <c r="S47" s="223">
        <f t="shared" si="1"/>
        <v>0</v>
      </c>
      <c r="T47" s="221">
        <f t="shared" si="4"/>
        <v>110</v>
      </c>
      <c r="U47" s="222">
        <f t="shared" si="2"/>
        <v>8327</v>
      </c>
      <c r="V47" s="222">
        <f t="shared" si="2"/>
        <v>0</v>
      </c>
      <c r="W47" s="223">
        <f t="shared" si="2"/>
        <v>0</v>
      </c>
      <c r="X47" s="208"/>
      <c r="Y47" s="208"/>
      <c r="Z47" s="208"/>
      <c r="AA47" s="208"/>
      <c r="AB47" s="208"/>
      <c r="AC47" s="208"/>
      <c r="AD47" s="208"/>
      <c r="AE47" s="208"/>
      <c r="AF47" s="208"/>
    </row>
    <row r="48" spans="1:32" s="218" customFormat="1" ht="12.75" customHeight="1" x14ac:dyDescent="0.2">
      <c r="A48" s="230" t="s">
        <v>352</v>
      </c>
      <c r="B48" s="219" t="s">
        <v>353</v>
      </c>
      <c r="C48" s="220" t="s">
        <v>284</v>
      </c>
      <c r="D48" s="221"/>
      <c r="E48" s="222"/>
      <c r="F48" s="222"/>
      <c r="G48" s="223"/>
      <c r="H48" s="221"/>
      <c r="I48" s="222"/>
      <c r="J48" s="222"/>
      <c r="K48" s="223"/>
      <c r="L48" s="221">
        <v>46</v>
      </c>
      <c r="M48" s="222">
        <v>15933.999999999998</v>
      </c>
      <c r="N48" s="222">
        <v>0</v>
      </c>
      <c r="O48" s="223">
        <v>0</v>
      </c>
      <c r="P48" s="221">
        <f t="shared" si="3"/>
        <v>46</v>
      </c>
      <c r="Q48" s="222">
        <f t="shared" si="1"/>
        <v>15933.999999999998</v>
      </c>
      <c r="R48" s="222">
        <f t="shared" si="1"/>
        <v>0</v>
      </c>
      <c r="S48" s="223">
        <f t="shared" si="1"/>
        <v>0</v>
      </c>
      <c r="T48" s="221">
        <f t="shared" si="4"/>
        <v>46</v>
      </c>
      <c r="U48" s="222">
        <f t="shared" si="2"/>
        <v>15933.999999999998</v>
      </c>
      <c r="V48" s="222">
        <f t="shared" si="2"/>
        <v>0</v>
      </c>
      <c r="W48" s="223">
        <f t="shared" si="2"/>
        <v>0</v>
      </c>
      <c r="X48" s="208"/>
      <c r="Y48" s="208"/>
      <c r="Z48" s="208"/>
      <c r="AA48" s="208"/>
      <c r="AB48" s="208"/>
      <c r="AC48" s="208"/>
      <c r="AD48" s="208"/>
      <c r="AE48" s="208"/>
      <c r="AF48" s="208"/>
    </row>
    <row r="49" spans="1:32" s="218" customFormat="1" ht="12.75" customHeight="1" x14ac:dyDescent="0.2">
      <c r="A49" s="230" t="s">
        <v>354</v>
      </c>
      <c r="B49" s="219" t="s">
        <v>355</v>
      </c>
      <c r="C49" s="220" t="s">
        <v>264</v>
      </c>
      <c r="D49" s="221">
        <v>0</v>
      </c>
      <c r="E49" s="222">
        <v>95760</v>
      </c>
      <c r="F49" s="222">
        <v>0</v>
      </c>
      <c r="G49" s="223">
        <v>0</v>
      </c>
      <c r="H49" s="221">
        <v>0</v>
      </c>
      <c r="I49" s="222">
        <v>106329</v>
      </c>
      <c r="J49" s="222">
        <v>0</v>
      </c>
      <c r="K49" s="223">
        <v>0</v>
      </c>
      <c r="L49" s="221">
        <v>0</v>
      </c>
      <c r="M49" s="222">
        <v>122463</v>
      </c>
      <c r="N49" s="222">
        <v>0</v>
      </c>
      <c r="O49" s="223">
        <v>0</v>
      </c>
      <c r="P49" s="221">
        <f t="shared" si="3"/>
        <v>0</v>
      </c>
      <c r="Q49" s="222">
        <f t="shared" si="1"/>
        <v>26703</v>
      </c>
      <c r="R49" s="222">
        <f t="shared" si="1"/>
        <v>0</v>
      </c>
      <c r="S49" s="223">
        <f t="shared" si="1"/>
        <v>0</v>
      </c>
      <c r="T49" s="221">
        <f t="shared" si="4"/>
        <v>0</v>
      </c>
      <c r="U49" s="222">
        <f t="shared" si="2"/>
        <v>16134</v>
      </c>
      <c r="V49" s="222">
        <f t="shared" si="2"/>
        <v>0</v>
      </c>
      <c r="W49" s="223">
        <f t="shared" si="2"/>
        <v>0</v>
      </c>
      <c r="X49" s="208"/>
      <c r="Y49" s="208"/>
      <c r="Z49" s="208"/>
      <c r="AA49" s="208"/>
      <c r="AB49" s="208"/>
      <c r="AC49" s="208"/>
      <c r="AD49" s="208"/>
      <c r="AE49" s="208"/>
      <c r="AF49" s="208"/>
    </row>
    <row r="50" spans="1:32" s="218" customFormat="1" ht="12.75" customHeight="1" x14ac:dyDescent="0.2">
      <c r="A50" s="230" t="s">
        <v>356</v>
      </c>
      <c r="B50" s="219" t="s">
        <v>357</v>
      </c>
      <c r="C50" s="220" t="s">
        <v>264</v>
      </c>
      <c r="D50" s="221">
        <v>0</v>
      </c>
      <c r="E50" s="222">
        <v>145340</v>
      </c>
      <c r="F50" s="222">
        <v>0</v>
      </c>
      <c r="G50" s="223">
        <v>0</v>
      </c>
      <c r="H50" s="221">
        <v>0</v>
      </c>
      <c r="I50" s="222">
        <v>172194</v>
      </c>
      <c r="J50" s="222">
        <v>0</v>
      </c>
      <c r="K50" s="223">
        <v>0</v>
      </c>
      <c r="L50" s="221">
        <v>0</v>
      </c>
      <c r="M50" s="222">
        <v>190980</v>
      </c>
      <c r="N50" s="222">
        <v>0</v>
      </c>
      <c r="O50" s="223">
        <v>0</v>
      </c>
      <c r="P50" s="221">
        <f t="shared" si="3"/>
        <v>0</v>
      </c>
      <c r="Q50" s="222">
        <f t="shared" si="1"/>
        <v>45640</v>
      </c>
      <c r="R50" s="222">
        <f t="shared" si="1"/>
        <v>0</v>
      </c>
      <c r="S50" s="223">
        <f t="shared" si="1"/>
        <v>0</v>
      </c>
      <c r="T50" s="221">
        <f t="shared" si="4"/>
        <v>0</v>
      </c>
      <c r="U50" s="222">
        <f t="shared" si="2"/>
        <v>18786</v>
      </c>
      <c r="V50" s="222">
        <f t="shared" si="2"/>
        <v>0</v>
      </c>
      <c r="W50" s="223">
        <f t="shared" si="2"/>
        <v>0</v>
      </c>
      <c r="X50" s="208"/>
      <c r="Y50" s="208"/>
      <c r="Z50" s="208"/>
      <c r="AA50" s="208"/>
      <c r="AB50" s="208"/>
      <c r="AC50" s="208"/>
      <c r="AD50" s="208"/>
      <c r="AE50" s="208"/>
      <c r="AF50" s="208"/>
    </row>
    <row r="51" spans="1:32" s="218" customFormat="1" ht="12.75" customHeight="1" x14ac:dyDescent="0.2">
      <c r="A51" s="230" t="s">
        <v>358</v>
      </c>
      <c r="B51" s="219" t="s">
        <v>359</v>
      </c>
      <c r="C51" s="220" t="s">
        <v>264</v>
      </c>
      <c r="D51" s="221">
        <v>0</v>
      </c>
      <c r="E51" s="222">
        <v>144586</v>
      </c>
      <c r="F51" s="222">
        <v>0</v>
      </c>
      <c r="G51" s="223">
        <v>0</v>
      </c>
      <c r="H51" s="221">
        <v>0</v>
      </c>
      <c r="I51" s="222">
        <v>152664</v>
      </c>
      <c r="J51" s="222">
        <v>0</v>
      </c>
      <c r="K51" s="223">
        <v>0</v>
      </c>
      <c r="L51" s="221">
        <v>0</v>
      </c>
      <c r="M51" s="222">
        <v>190654</v>
      </c>
      <c r="N51" s="222">
        <v>0</v>
      </c>
      <c r="O51" s="223">
        <v>0</v>
      </c>
      <c r="P51" s="221">
        <f t="shared" si="3"/>
        <v>0</v>
      </c>
      <c r="Q51" s="222">
        <f t="shared" si="1"/>
        <v>46068</v>
      </c>
      <c r="R51" s="222">
        <f t="shared" si="1"/>
        <v>0</v>
      </c>
      <c r="S51" s="223">
        <f t="shared" si="1"/>
        <v>0</v>
      </c>
      <c r="T51" s="221">
        <f t="shared" si="4"/>
        <v>0</v>
      </c>
      <c r="U51" s="222">
        <f t="shared" si="2"/>
        <v>37990</v>
      </c>
      <c r="V51" s="222">
        <f t="shared" si="2"/>
        <v>0</v>
      </c>
      <c r="W51" s="223">
        <f t="shared" si="2"/>
        <v>0</v>
      </c>
      <c r="X51" s="208"/>
      <c r="Y51" s="208"/>
      <c r="Z51" s="208"/>
      <c r="AA51" s="208"/>
      <c r="AB51" s="208"/>
      <c r="AC51" s="208"/>
      <c r="AD51" s="208"/>
      <c r="AE51" s="208"/>
      <c r="AF51" s="208"/>
    </row>
    <row r="52" spans="1:32" s="218" customFormat="1" ht="12.75" customHeight="1" x14ac:dyDescent="0.2">
      <c r="A52" s="230" t="s">
        <v>360</v>
      </c>
      <c r="B52" s="219" t="s">
        <v>361</v>
      </c>
      <c r="C52" s="220" t="s">
        <v>264</v>
      </c>
      <c r="D52" s="221">
        <v>0</v>
      </c>
      <c r="E52" s="222">
        <v>47614</v>
      </c>
      <c r="F52" s="222">
        <v>0</v>
      </c>
      <c r="G52" s="223">
        <v>0</v>
      </c>
      <c r="H52" s="221">
        <v>0</v>
      </c>
      <c r="I52" s="222">
        <v>51799</v>
      </c>
      <c r="J52" s="222">
        <v>0</v>
      </c>
      <c r="K52" s="223">
        <v>0</v>
      </c>
      <c r="L52" s="221">
        <v>0</v>
      </c>
      <c r="M52" s="222">
        <v>68820</v>
      </c>
      <c r="N52" s="222">
        <v>0</v>
      </c>
      <c r="O52" s="223">
        <v>0</v>
      </c>
      <c r="P52" s="221">
        <f t="shared" si="3"/>
        <v>0</v>
      </c>
      <c r="Q52" s="222">
        <f t="shared" si="1"/>
        <v>21206</v>
      </c>
      <c r="R52" s="222">
        <f t="shared" si="1"/>
        <v>0</v>
      </c>
      <c r="S52" s="223">
        <f t="shared" si="1"/>
        <v>0</v>
      </c>
      <c r="T52" s="221">
        <f t="shared" si="4"/>
        <v>0</v>
      </c>
      <c r="U52" s="222">
        <f t="shared" si="2"/>
        <v>17021</v>
      </c>
      <c r="V52" s="222">
        <f t="shared" si="2"/>
        <v>0</v>
      </c>
      <c r="W52" s="223">
        <f t="shared" si="2"/>
        <v>0</v>
      </c>
      <c r="X52" s="208"/>
      <c r="Y52" s="208"/>
      <c r="Z52" s="208"/>
      <c r="AA52" s="208"/>
      <c r="AB52" s="208"/>
      <c r="AC52" s="208"/>
      <c r="AD52" s="208"/>
      <c r="AE52" s="208"/>
      <c r="AF52" s="208"/>
    </row>
    <row r="53" spans="1:32" s="218" customFormat="1" x14ac:dyDescent="0.2">
      <c r="A53" s="230" t="s">
        <v>362</v>
      </c>
      <c r="B53" s="219" t="s">
        <v>363</v>
      </c>
      <c r="C53" s="220" t="s">
        <v>264</v>
      </c>
      <c r="D53" s="221">
        <v>0</v>
      </c>
      <c r="E53" s="222">
        <v>13680</v>
      </c>
      <c r="F53" s="222">
        <v>0</v>
      </c>
      <c r="G53" s="223">
        <v>0</v>
      </c>
      <c r="H53" s="221">
        <v>0</v>
      </c>
      <c r="I53" s="222">
        <v>9376</v>
      </c>
      <c r="J53" s="222">
        <v>0</v>
      </c>
      <c r="K53" s="223">
        <v>0</v>
      </c>
      <c r="L53" s="221">
        <v>0</v>
      </c>
      <c r="M53" s="222">
        <v>14440</v>
      </c>
      <c r="N53" s="222">
        <v>0</v>
      </c>
      <c r="O53" s="223">
        <v>0</v>
      </c>
      <c r="P53" s="221">
        <f t="shared" si="3"/>
        <v>0</v>
      </c>
      <c r="Q53" s="222">
        <f t="shared" si="1"/>
        <v>760</v>
      </c>
      <c r="R53" s="222">
        <f t="shared" si="1"/>
        <v>0</v>
      </c>
      <c r="S53" s="223">
        <f t="shared" si="1"/>
        <v>0</v>
      </c>
      <c r="T53" s="221">
        <f t="shared" si="4"/>
        <v>0</v>
      </c>
      <c r="U53" s="222">
        <f t="shared" si="2"/>
        <v>5064</v>
      </c>
      <c r="V53" s="222">
        <f t="shared" si="2"/>
        <v>0</v>
      </c>
      <c r="W53" s="223">
        <f t="shared" si="2"/>
        <v>0</v>
      </c>
      <c r="X53" s="208"/>
      <c r="Y53" s="208"/>
      <c r="Z53" s="208"/>
      <c r="AA53" s="208"/>
      <c r="AB53" s="208"/>
      <c r="AC53" s="208"/>
      <c r="AD53" s="208"/>
      <c r="AE53" s="208"/>
      <c r="AF53" s="208"/>
    </row>
    <row r="54" spans="1:32" s="218" customFormat="1" ht="12.75" customHeight="1" x14ac:dyDescent="0.2">
      <c r="A54" s="230" t="s">
        <v>364</v>
      </c>
      <c r="B54" s="219" t="s">
        <v>365</v>
      </c>
      <c r="C54" s="220" t="s">
        <v>269</v>
      </c>
      <c r="D54" s="221">
        <v>13491</v>
      </c>
      <c r="E54" s="222">
        <v>16962254.800000001</v>
      </c>
      <c r="F54" s="222">
        <v>771640.55</v>
      </c>
      <c r="G54" s="223">
        <v>7122862.0700000003</v>
      </c>
      <c r="H54" s="221">
        <v>9438</v>
      </c>
      <c r="I54" s="222">
        <v>16950678.399999999</v>
      </c>
      <c r="J54" s="222">
        <v>262405.62</v>
      </c>
      <c r="K54" s="223">
        <v>7956464.6699999962</v>
      </c>
      <c r="L54" s="221">
        <v>12625.5</v>
      </c>
      <c r="M54" s="222">
        <v>18558824.52</v>
      </c>
      <c r="N54" s="222">
        <v>349967.61</v>
      </c>
      <c r="O54" s="223">
        <v>8026501.1700000009</v>
      </c>
      <c r="P54" s="221">
        <f t="shared" si="3"/>
        <v>-865.5</v>
      </c>
      <c r="Q54" s="222">
        <f t="shared" si="1"/>
        <v>1596569.7199999988</v>
      </c>
      <c r="R54" s="222">
        <f t="shared" si="1"/>
        <v>-421672.94000000006</v>
      </c>
      <c r="S54" s="223">
        <f t="shared" si="1"/>
        <v>903639.10000000056</v>
      </c>
      <c r="T54" s="221">
        <f t="shared" si="4"/>
        <v>3187.5</v>
      </c>
      <c r="U54" s="222">
        <f t="shared" si="2"/>
        <v>1608146.120000001</v>
      </c>
      <c r="V54" s="222">
        <f t="shared" si="2"/>
        <v>87561.989999999991</v>
      </c>
      <c r="W54" s="223">
        <f t="shared" si="2"/>
        <v>70036.500000004657</v>
      </c>
      <c r="X54" s="208"/>
      <c r="Y54" s="208"/>
      <c r="Z54" s="208"/>
      <c r="AA54" s="208"/>
      <c r="AB54" s="208"/>
      <c r="AC54" s="208"/>
      <c r="AD54" s="208"/>
      <c r="AE54" s="208"/>
      <c r="AF54" s="208"/>
    </row>
    <row r="55" spans="1:32" s="218" customFormat="1" x14ac:dyDescent="0.2">
      <c r="A55" s="230" t="s">
        <v>366</v>
      </c>
      <c r="B55" s="219" t="s">
        <v>367</v>
      </c>
      <c r="C55" s="220" t="s">
        <v>269</v>
      </c>
      <c r="D55" s="221">
        <v>5155</v>
      </c>
      <c r="E55" s="222">
        <v>5217214.1999999993</v>
      </c>
      <c r="F55" s="222">
        <v>311231.76</v>
      </c>
      <c r="G55" s="223">
        <v>0</v>
      </c>
      <c r="H55" s="221">
        <v>2515</v>
      </c>
      <c r="I55" s="222">
        <v>4521503.2</v>
      </c>
      <c r="J55" s="222">
        <v>233891.34</v>
      </c>
      <c r="K55" s="223">
        <v>0</v>
      </c>
      <c r="L55" s="221">
        <v>3796</v>
      </c>
      <c r="M55" s="222">
        <v>4695855.8199999994</v>
      </c>
      <c r="N55" s="222">
        <v>316041.43</v>
      </c>
      <c r="O55" s="223">
        <v>0</v>
      </c>
      <c r="P55" s="221">
        <f t="shared" si="3"/>
        <v>-1359</v>
      </c>
      <c r="Q55" s="222">
        <f t="shared" si="1"/>
        <v>-521358.37999999989</v>
      </c>
      <c r="R55" s="222">
        <f t="shared" si="1"/>
        <v>4809.6699999999837</v>
      </c>
      <c r="S55" s="223">
        <f t="shared" si="1"/>
        <v>0</v>
      </c>
      <c r="T55" s="221">
        <f t="shared" si="4"/>
        <v>1281</v>
      </c>
      <c r="U55" s="222">
        <f t="shared" si="2"/>
        <v>174352.61999999918</v>
      </c>
      <c r="V55" s="222">
        <f t="shared" si="2"/>
        <v>82150.09</v>
      </c>
      <c r="W55" s="223">
        <f t="shared" si="2"/>
        <v>0</v>
      </c>
      <c r="X55" s="208"/>
      <c r="Y55" s="208"/>
      <c r="Z55" s="208"/>
      <c r="AA55" s="208"/>
      <c r="AB55" s="208"/>
      <c r="AC55" s="208"/>
      <c r="AD55" s="208"/>
      <c r="AE55" s="208"/>
      <c r="AF55" s="208"/>
    </row>
    <row r="56" spans="1:32" s="218" customFormat="1" x14ac:dyDescent="0.2">
      <c r="A56" s="230" t="s">
        <v>368</v>
      </c>
      <c r="B56" s="219" t="s">
        <v>369</v>
      </c>
      <c r="C56" s="220" t="s">
        <v>269</v>
      </c>
      <c r="D56" s="221">
        <v>303</v>
      </c>
      <c r="E56" s="222">
        <v>207178</v>
      </c>
      <c r="F56" s="222">
        <v>0</v>
      </c>
      <c r="G56" s="223">
        <v>0</v>
      </c>
      <c r="H56" s="221">
        <v>54</v>
      </c>
      <c r="I56" s="222">
        <v>161247</v>
      </c>
      <c r="J56" s="222">
        <v>0</v>
      </c>
      <c r="K56" s="223">
        <v>0</v>
      </c>
      <c r="L56" s="221">
        <v>4</v>
      </c>
      <c r="M56" s="222">
        <v>132687</v>
      </c>
      <c r="N56" s="222">
        <v>0</v>
      </c>
      <c r="O56" s="223">
        <v>0</v>
      </c>
      <c r="P56" s="221">
        <f t="shared" si="3"/>
        <v>-299</v>
      </c>
      <c r="Q56" s="222">
        <f t="shared" si="1"/>
        <v>-74491</v>
      </c>
      <c r="R56" s="222">
        <f t="shared" si="1"/>
        <v>0</v>
      </c>
      <c r="S56" s="223">
        <f t="shared" si="1"/>
        <v>0</v>
      </c>
      <c r="T56" s="221">
        <f t="shared" si="4"/>
        <v>-50</v>
      </c>
      <c r="U56" s="222">
        <f t="shared" si="2"/>
        <v>-28560</v>
      </c>
      <c r="V56" s="222">
        <f t="shared" si="2"/>
        <v>0</v>
      </c>
      <c r="W56" s="223">
        <f t="shared" si="2"/>
        <v>0</v>
      </c>
      <c r="X56" s="208"/>
      <c r="Y56" s="208"/>
      <c r="Z56" s="208"/>
      <c r="AA56" s="208"/>
      <c r="AB56" s="208"/>
      <c r="AC56" s="208"/>
      <c r="AD56" s="208"/>
      <c r="AE56" s="208"/>
      <c r="AF56" s="208"/>
    </row>
    <row r="57" spans="1:32" s="218" customFormat="1" ht="12.75" customHeight="1" x14ac:dyDescent="0.2">
      <c r="A57" s="230" t="s">
        <v>370</v>
      </c>
      <c r="B57" s="219" t="s">
        <v>371</v>
      </c>
      <c r="C57" s="220" t="s">
        <v>269</v>
      </c>
      <c r="D57" s="221">
        <v>723</v>
      </c>
      <c r="E57" s="222">
        <v>654138</v>
      </c>
      <c r="F57" s="222">
        <v>0</v>
      </c>
      <c r="G57" s="223">
        <v>0</v>
      </c>
      <c r="H57" s="221">
        <v>533</v>
      </c>
      <c r="I57" s="222">
        <v>584505</v>
      </c>
      <c r="J57" s="222">
        <v>0</v>
      </c>
      <c r="K57" s="223">
        <v>0</v>
      </c>
      <c r="L57" s="221">
        <v>886</v>
      </c>
      <c r="M57" s="222">
        <v>803138.6</v>
      </c>
      <c r="N57" s="222">
        <v>0</v>
      </c>
      <c r="O57" s="223">
        <v>0</v>
      </c>
      <c r="P57" s="221">
        <f t="shared" si="3"/>
        <v>163</v>
      </c>
      <c r="Q57" s="222">
        <f t="shared" si="1"/>
        <v>149000.59999999998</v>
      </c>
      <c r="R57" s="222">
        <f t="shared" si="1"/>
        <v>0</v>
      </c>
      <c r="S57" s="223">
        <f t="shared" si="1"/>
        <v>0</v>
      </c>
      <c r="T57" s="221">
        <f t="shared" si="4"/>
        <v>353</v>
      </c>
      <c r="U57" s="222">
        <f t="shared" si="2"/>
        <v>218633.59999999998</v>
      </c>
      <c r="V57" s="222">
        <f t="shared" si="2"/>
        <v>0</v>
      </c>
      <c r="W57" s="223">
        <f t="shared" si="2"/>
        <v>0</v>
      </c>
      <c r="X57" s="208"/>
      <c r="Y57" s="208"/>
      <c r="Z57" s="208"/>
      <c r="AA57" s="208"/>
      <c r="AB57" s="208"/>
      <c r="AC57" s="208"/>
      <c r="AD57" s="208"/>
      <c r="AE57" s="208"/>
      <c r="AF57" s="208"/>
    </row>
    <row r="58" spans="1:32" s="218" customFormat="1" ht="12.75" customHeight="1" x14ac:dyDescent="0.2">
      <c r="A58" s="230" t="s">
        <v>372</v>
      </c>
      <c r="B58" s="219" t="s">
        <v>373</v>
      </c>
      <c r="C58" s="220" t="s">
        <v>269</v>
      </c>
      <c r="D58" s="221">
        <v>901</v>
      </c>
      <c r="E58" s="222">
        <v>563868</v>
      </c>
      <c r="F58" s="222">
        <v>0</v>
      </c>
      <c r="G58" s="223">
        <v>0</v>
      </c>
      <c r="H58" s="221">
        <v>914</v>
      </c>
      <c r="I58" s="222">
        <v>630906</v>
      </c>
      <c r="J58" s="222">
        <v>0</v>
      </c>
      <c r="K58" s="223">
        <v>0</v>
      </c>
      <c r="L58" s="221">
        <v>1022</v>
      </c>
      <c r="M58" s="222">
        <v>688206</v>
      </c>
      <c r="N58" s="222">
        <v>0</v>
      </c>
      <c r="O58" s="223">
        <v>0</v>
      </c>
      <c r="P58" s="221">
        <f t="shared" si="3"/>
        <v>121</v>
      </c>
      <c r="Q58" s="222">
        <f t="shared" si="1"/>
        <v>124338</v>
      </c>
      <c r="R58" s="222">
        <f t="shared" si="1"/>
        <v>0</v>
      </c>
      <c r="S58" s="223">
        <f t="shared" si="1"/>
        <v>0</v>
      </c>
      <c r="T58" s="221">
        <f t="shared" si="4"/>
        <v>108</v>
      </c>
      <c r="U58" s="222">
        <f t="shared" si="2"/>
        <v>57300</v>
      </c>
      <c r="V58" s="222">
        <f t="shared" si="2"/>
        <v>0</v>
      </c>
      <c r="W58" s="223">
        <f t="shared" si="2"/>
        <v>0</v>
      </c>
      <c r="X58" s="208"/>
      <c r="Y58" s="208"/>
      <c r="Z58" s="208"/>
      <c r="AA58" s="208"/>
      <c r="AB58" s="208"/>
      <c r="AC58" s="208"/>
      <c r="AD58" s="208"/>
      <c r="AE58" s="208"/>
      <c r="AF58" s="208"/>
    </row>
    <row r="59" spans="1:32" s="218" customFormat="1" ht="12.75" customHeight="1" x14ac:dyDescent="0.2">
      <c r="A59" s="230" t="s">
        <v>374</v>
      </c>
      <c r="B59" s="219" t="s">
        <v>375</v>
      </c>
      <c r="C59" s="220" t="s">
        <v>274</v>
      </c>
      <c r="D59" s="221">
        <v>375</v>
      </c>
      <c r="E59" s="222">
        <v>233245</v>
      </c>
      <c r="F59" s="222">
        <v>0</v>
      </c>
      <c r="G59" s="223">
        <v>0</v>
      </c>
      <c r="H59" s="221">
        <v>190</v>
      </c>
      <c r="I59" s="222">
        <v>282216</v>
      </c>
      <c r="J59" s="222">
        <v>0</v>
      </c>
      <c r="K59" s="223">
        <v>0</v>
      </c>
      <c r="L59" s="221">
        <v>428</v>
      </c>
      <c r="M59" s="222">
        <v>318913.8</v>
      </c>
      <c r="N59" s="222">
        <v>0</v>
      </c>
      <c r="O59" s="223">
        <v>0</v>
      </c>
      <c r="P59" s="221">
        <f t="shared" si="3"/>
        <v>53</v>
      </c>
      <c r="Q59" s="222">
        <f t="shared" si="1"/>
        <v>85668.799999999988</v>
      </c>
      <c r="R59" s="222">
        <f t="shared" si="1"/>
        <v>0</v>
      </c>
      <c r="S59" s="223">
        <f t="shared" si="1"/>
        <v>0</v>
      </c>
      <c r="T59" s="221">
        <f t="shared" si="4"/>
        <v>238</v>
      </c>
      <c r="U59" s="222">
        <f t="shared" si="2"/>
        <v>36697.799999999988</v>
      </c>
      <c r="V59" s="222">
        <f t="shared" si="2"/>
        <v>0</v>
      </c>
      <c r="W59" s="223">
        <f t="shared" si="2"/>
        <v>0</v>
      </c>
      <c r="X59" s="208"/>
      <c r="Y59" s="208"/>
      <c r="Z59" s="208"/>
      <c r="AA59" s="208"/>
      <c r="AB59" s="208"/>
      <c r="AC59" s="208"/>
      <c r="AD59" s="208"/>
      <c r="AE59" s="208"/>
      <c r="AF59" s="208"/>
    </row>
    <row r="60" spans="1:32" s="218" customFormat="1" ht="12.75" customHeight="1" x14ac:dyDescent="0.2">
      <c r="A60" s="230" t="s">
        <v>376</v>
      </c>
      <c r="B60" s="219" t="s">
        <v>377</v>
      </c>
      <c r="C60" s="220" t="s">
        <v>274</v>
      </c>
      <c r="D60" s="221">
        <v>1365</v>
      </c>
      <c r="E60" s="222">
        <v>951426</v>
      </c>
      <c r="F60" s="222">
        <v>0</v>
      </c>
      <c r="G60" s="223">
        <v>0</v>
      </c>
      <c r="H60" s="221">
        <v>1150</v>
      </c>
      <c r="I60" s="222">
        <v>905038.2</v>
      </c>
      <c r="J60" s="222">
        <v>0</v>
      </c>
      <c r="K60" s="223">
        <v>0</v>
      </c>
      <c r="L60" s="221">
        <v>1441</v>
      </c>
      <c r="M60" s="222">
        <v>1146789.2</v>
      </c>
      <c r="N60" s="222">
        <v>0</v>
      </c>
      <c r="O60" s="223">
        <v>0</v>
      </c>
      <c r="P60" s="221">
        <f t="shared" si="3"/>
        <v>76</v>
      </c>
      <c r="Q60" s="222">
        <f t="shared" si="1"/>
        <v>195363.19999999995</v>
      </c>
      <c r="R60" s="222">
        <f t="shared" si="1"/>
        <v>0</v>
      </c>
      <c r="S60" s="223">
        <f t="shared" si="1"/>
        <v>0</v>
      </c>
      <c r="T60" s="221">
        <f t="shared" si="4"/>
        <v>291</v>
      </c>
      <c r="U60" s="222">
        <f t="shared" si="2"/>
        <v>241751</v>
      </c>
      <c r="V60" s="222">
        <f t="shared" si="2"/>
        <v>0</v>
      </c>
      <c r="W60" s="223">
        <f t="shared" si="2"/>
        <v>0</v>
      </c>
      <c r="X60" s="208"/>
      <c r="Y60" s="208"/>
      <c r="Z60" s="208"/>
      <c r="AA60" s="208"/>
      <c r="AB60" s="208"/>
      <c r="AC60" s="208"/>
      <c r="AD60" s="208"/>
      <c r="AE60" s="208"/>
      <c r="AF60" s="208"/>
    </row>
    <row r="61" spans="1:32" ht="12.75" customHeight="1" x14ac:dyDescent="0.2">
      <c r="A61" s="230" t="s">
        <v>378</v>
      </c>
      <c r="B61" s="219" t="s">
        <v>379</v>
      </c>
      <c r="C61" s="220" t="s">
        <v>274</v>
      </c>
      <c r="D61" s="221">
        <v>303</v>
      </c>
      <c r="E61" s="222">
        <v>196254</v>
      </c>
      <c r="F61" s="222">
        <v>0</v>
      </c>
      <c r="G61" s="223">
        <v>0</v>
      </c>
      <c r="H61" s="221">
        <v>300</v>
      </c>
      <c r="I61" s="222">
        <v>229007</v>
      </c>
      <c r="J61" s="222">
        <v>0</v>
      </c>
      <c r="K61" s="223">
        <v>0</v>
      </c>
      <c r="L61" s="221">
        <v>335</v>
      </c>
      <c r="M61" s="222">
        <v>236325</v>
      </c>
      <c r="N61" s="222">
        <v>0</v>
      </c>
      <c r="O61" s="223">
        <v>0</v>
      </c>
      <c r="P61" s="221">
        <f t="shared" si="3"/>
        <v>32</v>
      </c>
      <c r="Q61" s="222">
        <f t="shared" si="1"/>
        <v>40071</v>
      </c>
      <c r="R61" s="222">
        <f t="shared" si="1"/>
        <v>0</v>
      </c>
      <c r="S61" s="223">
        <f t="shared" si="1"/>
        <v>0</v>
      </c>
      <c r="T61" s="221">
        <f t="shared" si="4"/>
        <v>35</v>
      </c>
      <c r="U61" s="222">
        <f t="shared" si="2"/>
        <v>7318</v>
      </c>
      <c r="V61" s="222">
        <f t="shared" si="2"/>
        <v>0</v>
      </c>
      <c r="W61" s="223">
        <f t="shared" si="2"/>
        <v>0</v>
      </c>
    </row>
    <row r="62" spans="1:32" x14ac:dyDescent="0.2">
      <c r="A62" s="230" t="s">
        <v>380</v>
      </c>
      <c r="B62" s="219" t="s">
        <v>381</v>
      </c>
      <c r="C62" s="220" t="s">
        <v>274</v>
      </c>
      <c r="D62" s="221">
        <v>14</v>
      </c>
      <c r="E62" s="222">
        <v>69010</v>
      </c>
      <c r="F62" s="222">
        <v>0</v>
      </c>
      <c r="G62" s="223">
        <v>0</v>
      </c>
      <c r="H62" s="221">
        <v>11</v>
      </c>
      <c r="I62" s="222">
        <v>75903</v>
      </c>
      <c r="J62" s="222">
        <v>0</v>
      </c>
      <c r="K62" s="223">
        <v>0</v>
      </c>
      <c r="L62" s="221">
        <v>13</v>
      </c>
      <c r="M62" s="222">
        <v>80243.8</v>
      </c>
      <c r="N62" s="222">
        <v>0</v>
      </c>
      <c r="O62" s="223">
        <v>0</v>
      </c>
      <c r="P62" s="221">
        <f t="shared" si="3"/>
        <v>-1</v>
      </c>
      <c r="Q62" s="222">
        <f t="shared" si="1"/>
        <v>11233.800000000003</v>
      </c>
      <c r="R62" s="222">
        <f t="shared" si="1"/>
        <v>0</v>
      </c>
      <c r="S62" s="223">
        <f t="shared" si="1"/>
        <v>0</v>
      </c>
      <c r="T62" s="221">
        <f t="shared" si="4"/>
        <v>2</v>
      </c>
      <c r="U62" s="222">
        <f t="shared" si="2"/>
        <v>4340.8000000000029</v>
      </c>
      <c r="V62" s="222">
        <f t="shared" si="2"/>
        <v>0</v>
      </c>
      <c r="W62" s="223">
        <f t="shared" si="2"/>
        <v>0</v>
      </c>
    </row>
    <row r="63" spans="1:32" ht="12.75" customHeight="1" x14ac:dyDescent="0.2">
      <c r="A63" s="230" t="s">
        <v>382</v>
      </c>
      <c r="B63" s="219" t="s">
        <v>383</v>
      </c>
      <c r="C63" s="220" t="s">
        <v>274</v>
      </c>
      <c r="D63" s="221">
        <v>691</v>
      </c>
      <c r="E63" s="222">
        <v>1239751</v>
      </c>
      <c r="F63" s="222">
        <v>112856.9599999999</v>
      </c>
      <c r="G63" s="223">
        <v>0</v>
      </c>
      <c r="H63" s="221">
        <v>454</v>
      </c>
      <c r="I63" s="222">
        <v>1142483</v>
      </c>
      <c r="J63" s="222">
        <v>240</v>
      </c>
      <c r="K63" s="223">
        <v>0</v>
      </c>
      <c r="L63" s="221">
        <v>708</v>
      </c>
      <c r="M63" s="222">
        <v>1515683</v>
      </c>
      <c r="N63" s="222">
        <v>120</v>
      </c>
      <c r="O63" s="223">
        <v>0</v>
      </c>
      <c r="P63" s="221">
        <f t="shared" si="3"/>
        <v>17</v>
      </c>
      <c r="Q63" s="222">
        <f t="shared" si="1"/>
        <v>275932</v>
      </c>
      <c r="R63" s="222">
        <f t="shared" si="1"/>
        <v>-112736.9599999999</v>
      </c>
      <c r="S63" s="223">
        <f t="shared" si="1"/>
        <v>0</v>
      </c>
      <c r="T63" s="221">
        <f t="shared" si="4"/>
        <v>254</v>
      </c>
      <c r="U63" s="222">
        <f t="shared" si="2"/>
        <v>373200</v>
      </c>
      <c r="V63" s="222">
        <f t="shared" si="2"/>
        <v>-120</v>
      </c>
      <c r="W63" s="223">
        <f t="shared" si="2"/>
        <v>0</v>
      </c>
    </row>
    <row r="64" spans="1:32" ht="12.75" customHeight="1" x14ac:dyDescent="0.2">
      <c r="A64" s="230" t="s">
        <v>384</v>
      </c>
      <c r="B64" s="219" t="s">
        <v>385</v>
      </c>
      <c r="C64" s="220" t="s">
        <v>274</v>
      </c>
      <c r="D64" s="221">
        <v>360</v>
      </c>
      <c r="E64" s="222">
        <v>230529</v>
      </c>
      <c r="F64" s="222">
        <v>0</v>
      </c>
      <c r="G64" s="223">
        <v>0</v>
      </c>
      <c r="H64" s="221">
        <v>133</v>
      </c>
      <c r="I64" s="222">
        <v>234999.11</v>
      </c>
      <c r="J64" s="222">
        <v>0</v>
      </c>
      <c r="K64" s="223">
        <v>0</v>
      </c>
      <c r="L64" s="221">
        <v>87</v>
      </c>
      <c r="M64" s="222">
        <v>165413.23000000001</v>
      </c>
      <c r="N64" s="222">
        <v>0</v>
      </c>
      <c r="O64" s="223">
        <v>0</v>
      </c>
      <c r="P64" s="221">
        <f t="shared" si="3"/>
        <v>-273</v>
      </c>
      <c r="Q64" s="222">
        <f t="shared" si="1"/>
        <v>-65115.76999999999</v>
      </c>
      <c r="R64" s="222">
        <f t="shared" si="1"/>
        <v>0</v>
      </c>
      <c r="S64" s="223">
        <f t="shared" si="1"/>
        <v>0</v>
      </c>
      <c r="T64" s="221">
        <f t="shared" si="4"/>
        <v>-46</v>
      </c>
      <c r="U64" s="222">
        <f t="shared" si="2"/>
        <v>-69585.879999999976</v>
      </c>
      <c r="V64" s="222">
        <f t="shared" si="2"/>
        <v>0</v>
      </c>
      <c r="W64" s="223">
        <f t="shared" si="2"/>
        <v>0</v>
      </c>
    </row>
    <row r="65" spans="1:32" x14ac:dyDescent="0.2">
      <c r="A65" s="230" t="s">
        <v>386</v>
      </c>
      <c r="B65" s="219" t="s">
        <v>387</v>
      </c>
      <c r="C65" s="220" t="s">
        <v>274</v>
      </c>
      <c r="D65" s="221">
        <v>2596</v>
      </c>
      <c r="E65" s="222">
        <v>2365093</v>
      </c>
      <c r="F65" s="222">
        <v>1248</v>
      </c>
      <c r="G65" s="223">
        <v>4814821.790000001</v>
      </c>
      <c r="H65" s="221">
        <v>2382</v>
      </c>
      <c r="I65" s="222">
        <v>2180169</v>
      </c>
      <c r="J65" s="222">
        <v>0</v>
      </c>
      <c r="K65" s="223">
        <v>6685735.8999999985</v>
      </c>
      <c r="L65" s="221">
        <v>2498</v>
      </c>
      <c r="M65" s="222">
        <v>2467690.2999999998</v>
      </c>
      <c r="N65" s="222">
        <v>0</v>
      </c>
      <c r="O65" s="223">
        <v>7221300.3300000001</v>
      </c>
      <c r="P65" s="221">
        <f t="shared" si="3"/>
        <v>-98</v>
      </c>
      <c r="Q65" s="222">
        <f t="shared" si="1"/>
        <v>102597.29999999981</v>
      </c>
      <c r="R65" s="222">
        <f t="shared" si="1"/>
        <v>-1248</v>
      </c>
      <c r="S65" s="223">
        <f t="shared" si="1"/>
        <v>2406478.5399999991</v>
      </c>
      <c r="T65" s="221">
        <f t="shared" si="4"/>
        <v>116</v>
      </c>
      <c r="U65" s="222">
        <f t="shared" si="2"/>
        <v>287521.29999999981</v>
      </c>
      <c r="V65" s="222">
        <f t="shared" si="2"/>
        <v>0</v>
      </c>
      <c r="W65" s="223">
        <f t="shared" si="2"/>
        <v>535564.43000000156</v>
      </c>
    </row>
    <row r="66" spans="1:32" x14ac:dyDescent="0.2">
      <c r="A66" s="230" t="s">
        <v>388</v>
      </c>
      <c r="B66" s="219" t="s">
        <v>389</v>
      </c>
      <c r="C66" s="220" t="s">
        <v>274</v>
      </c>
      <c r="D66" s="221">
        <v>293</v>
      </c>
      <c r="E66" s="222">
        <v>552920</v>
      </c>
      <c r="F66" s="222">
        <v>50036.879999999946</v>
      </c>
      <c r="G66" s="223">
        <v>0</v>
      </c>
      <c r="H66" s="221">
        <v>285</v>
      </c>
      <c r="I66" s="222">
        <v>641550</v>
      </c>
      <c r="J66" s="222">
        <v>0</v>
      </c>
      <c r="K66" s="223">
        <v>0</v>
      </c>
      <c r="L66" s="221">
        <v>302</v>
      </c>
      <c r="M66" s="222">
        <v>675819.2</v>
      </c>
      <c r="N66" s="222">
        <v>0</v>
      </c>
      <c r="O66" s="223">
        <v>0</v>
      </c>
      <c r="P66" s="221">
        <f t="shared" si="3"/>
        <v>9</v>
      </c>
      <c r="Q66" s="222">
        <f t="shared" si="1"/>
        <v>122899.19999999995</v>
      </c>
      <c r="R66" s="222">
        <f t="shared" si="1"/>
        <v>-50036.879999999946</v>
      </c>
      <c r="S66" s="223">
        <f t="shared" si="1"/>
        <v>0</v>
      </c>
      <c r="T66" s="221">
        <f t="shared" si="4"/>
        <v>17</v>
      </c>
      <c r="U66" s="222">
        <f t="shared" si="2"/>
        <v>34269.199999999953</v>
      </c>
      <c r="V66" s="222">
        <f t="shared" si="2"/>
        <v>0</v>
      </c>
      <c r="W66" s="223">
        <f t="shared" si="2"/>
        <v>0</v>
      </c>
    </row>
    <row r="67" spans="1:32" x14ac:dyDescent="0.2">
      <c r="A67" s="230" t="s">
        <v>390</v>
      </c>
      <c r="B67" s="219" t="s">
        <v>391</v>
      </c>
      <c r="C67" s="220" t="s">
        <v>284</v>
      </c>
      <c r="D67" s="221">
        <v>695</v>
      </c>
      <c r="E67" s="222">
        <v>211210</v>
      </c>
      <c r="F67" s="222">
        <v>0</v>
      </c>
      <c r="G67" s="223">
        <v>0</v>
      </c>
      <c r="H67" s="221">
        <v>225</v>
      </c>
      <c r="I67" s="222">
        <v>263166</v>
      </c>
      <c r="J67" s="222">
        <v>0</v>
      </c>
      <c r="K67" s="223">
        <v>0</v>
      </c>
      <c r="L67" s="221">
        <v>437</v>
      </c>
      <c r="M67" s="222">
        <v>263166</v>
      </c>
      <c r="N67" s="222">
        <v>0</v>
      </c>
      <c r="O67" s="223">
        <v>0</v>
      </c>
      <c r="P67" s="221">
        <f t="shared" si="3"/>
        <v>-258</v>
      </c>
      <c r="Q67" s="222">
        <f t="shared" si="3"/>
        <v>51956</v>
      </c>
      <c r="R67" s="222">
        <f t="shared" si="3"/>
        <v>0</v>
      </c>
      <c r="S67" s="223">
        <f t="shared" si="3"/>
        <v>0</v>
      </c>
      <c r="T67" s="221">
        <f t="shared" si="4"/>
        <v>212</v>
      </c>
      <c r="U67" s="222">
        <f t="shared" si="4"/>
        <v>0</v>
      </c>
      <c r="V67" s="222">
        <f t="shared" si="4"/>
        <v>0</v>
      </c>
      <c r="W67" s="223">
        <f t="shared" si="4"/>
        <v>0</v>
      </c>
    </row>
    <row r="68" spans="1:32" x14ac:dyDescent="0.2">
      <c r="A68" s="230" t="s">
        <v>392</v>
      </c>
      <c r="B68" s="219" t="s">
        <v>393</v>
      </c>
      <c r="C68" s="220" t="s">
        <v>394</v>
      </c>
      <c r="D68" s="221">
        <v>284</v>
      </c>
      <c r="E68" s="222">
        <v>94024</v>
      </c>
      <c r="F68" s="222">
        <v>0</v>
      </c>
      <c r="G68" s="223">
        <v>0</v>
      </c>
      <c r="H68" s="221">
        <v>69</v>
      </c>
      <c r="I68" s="222">
        <v>73437</v>
      </c>
      <c r="J68" s="222">
        <v>0</v>
      </c>
      <c r="K68" s="223">
        <v>0</v>
      </c>
      <c r="L68" s="221">
        <v>249</v>
      </c>
      <c r="M68" s="222">
        <v>115300.2</v>
      </c>
      <c r="N68" s="222">
        <v>0</v>
      </c>
      <c r="O68" s="223">
        <v>0</v>
      </c>
      <c r="P68" s="221">
        <f t="shared" ref="P68:S131" si="5">L68-D68</f>
        <v>-35</v>
      </c>
      <c r="Q68" s="222">
        <f t="shared" si="5"/>
        <v>21276.199999999997</v>
      </c>
      <c r="R68" s="222">
        <f t="shared" si="5"/>
        <v>0</v>
      </c>
      <c r="S68" s="223">
        <f t="shared" si="5"/>
        <v>0</v>
      </c>
      <c r="T68" s="221">
        <f t="shared" ref="T68:W131" si="6">IFERROR((L68-H68),"")</f>
        <v>180</v>
      </c>
      <c r="U68" s="222">
        <f t="shared" si="6"/>
        <v>41863.199999999997</v>
      </c>
      <c r="V68" s="222">
        <f t="shared" si="6"/>
        <v>0</v>
      </c>
      <c r="W68" s="223">
        <f t="shared" si="6"/>
        <v>0</v>
      </c>
    </row>
    <row r="69" spans="1:32" x14ac:dyDescent="0.2">
      <c r="A69" s="230" t="s">
        <v>395</v>
      </c>
      <c r="B69" s="219" t="s">
        <v>396</v>
      </c>
      <c r="C69" s="220" t="s">
        <v>328</v>
      </c>
      <c r="D69" s="221">
        <v>0</v>
      </c>
      <c r="E69" s="222">
        <v>106254</v>
      </c>
      <c r="F69" s="222">
        <v>0</v>
      </c>
      <c r="G69" s="223">
        <v>0</v>
      </c>
      <c r="H69" s="221">
        <v>0</v>
      </c>
      <c r="I69" s="222">
        <v>228244</v>
      </c>
      <c r="J69" s="222">
        <v>0</v>
      </c>
      <c r="K69" s="223">
        <v>0</v>
      </c>
      <c r="L69" s="221">
        <v>0</v>
      </c>
      <c r="M69" s="222">
        <v>235592</v>
      </c>
      <c r="N69" s="222">
        <v>0</v>
      </c>
      <c r="O69" s="223">
        <v>0</v>
      </c>
      <c r="P69" s="221">
        <f t="shared" si="5"/>
        <v>0</v>
      </c>
      <c r="Q69" s="222">
        <f t="shared" si="5"/>
        <v>129338</v>
      </c>
      <c r="R69" s="222">
        <f t="shared" si="5"/>
        <v>0</v>
      </c>
      <c r="S69" s="223">
        <f t="shared" si="5"/>
        <v>0</v>
      </c>
      <c r="T69" s="221">
        <f t="shared" si="6"/>
        <v>0</v>
      </c>
      <c r="U69" s="222">
        <f t="shared" si="6"/>
        <v>7348</v>
      </c>
      <c r="V69" s="222">
        <f t="shared" si="6"/>
        <v>0</v>
      </c>
      <c r="W69" s="223">
        <f t="shared" si="6"/>
        <v>0</v>
      </c>
    </row>
    <row r="70" spans="1:32" s="224" customFormat="1" x14ac:dyDescent="0.2">
      <c r="A70" s="230" t="s">
        <v>397</v>
      </c>
      <c r="B70" s="219" t="s">
        <v>398</v>
      </c>
      <c r="C70" s="220" t="s">
        <v>269</v>
      </c>
      <c r="D70" s="221">
        <v>1694</v>
      </c>
      <c r="E70" s="222">
        <v>1968246.2000000002</v>
      </c>
      <c r="F70" s="222">
        <v>68014.8</v>
      </c>
      <c r="G70" s="223">
        <v>0</v>
      </c>
      <c r="H70" s="221">
        <v>857</v>
      </c>
      <c r="I70" s="222">
        <v>1748933.7999999998</v>
      </c>
      <c r="J70" s="222">
        <v>65911.600000000006</v>
      </c>
      <c r="K70" s="223">
        <v>0</v>
      </c>
      <c r="L70" s="221">
        <v>1603</v>
      </c>
      <c r="M70" s="222">
        <v>2059120.5</v>
      </c>
      <c r="N70" s="222">
        <v>78835.600000000006</v>
      </c>
      <c r="O70" s="223">
        <v>0</v>
      </c>
      <c r="P70" s="221">
        <f t="shared" si="5"/>
        <v>-91</v>
      </c>
      <c r="Q70" s="222">
        <f t="shared" si="5"/>
        <v>90874.299999999814</v>
      </c>
      <c r="R70" s="222">
        <f t="shared" si="5"/>
        <v>10820.800000000003</v>
      </c>
      <c r="S70" s="223">
        <f t="shared" si="5"/>
        <v>0</v>
      </c>
      <c r="T70" s="221">
        <f t="shared" si="6"/>
        <v>746</v>
      </c>
      <c r="U70" s="222">
        <f t="shared" si="6"/>
        <v>310186.70000000019</v>
      </c>
      <c r="V70" s="222">
        <f t="shared" si="6"/>
        <v>12924</v>
      </c>
      <c r="W70" s="223">
        <f t="shared" si="6"/>
        <v>0</v>
      </c>
      <c r="X70" s="208"/>
      <c r="Y70" s="208"/>
      <c r="Z70" s="208"/>
      <c r="AA70" s="208"/>
      <c r="AB70" s="208"/>
      <c r="AC70" s="208"/>
      <c r="AD70" s="208"/>
      <c r="AE70" s="208"/>
      <c r="AF70" s="208"/>
    </row>
    <row r="71" spans="1:32" x14ac:dyDescent="0.2">
      <c r="A71" s="230" t="s">
        <v>399</v>
      </c>
      <c r="B71" s="219" t="s">
        <v>400</v>
      </c>
      <c r="C71" s="220" t="s">
        <v>269</v>
      </c>
      <c r="D71" s="221">
        <v>66</v>
      </c>
      <c r="E71" s="222">
        <v>23336</v>
      </c>
      <c r="F71" s="222">
        <v>0</v>
      </c>
      <c r="G71" s="223">
        <v>0</v>
      </c>
      <c r="H71" s="221">
        <v>26</v>
      </c>
      <c r="I71" s="222">
        <v>16679</v>
      </c>
      <c r="J71" s="222">
        <v>0</v>
      </c>
      <c r="K71" s="223">
        <v>0</v>
      </c>
      <c r="L71" s="221">
        <v>45</v>
      </c>
      <c r="M71" s="222">
        <v>19418.900000000001</v>
      </c>
      <c r="N71" s="222">
        <v>0</v>
      </c>
      <c r="O71" s="223">
        <v>0</v>
      </c>
      <c r="P71" s="221">
        <f t="shared" si="5"/>
        <v>-21</v>
      </c>
      <c r="Q71" s="222">
        <f t="shared" si="5"/>
        <v>-3917.0999999999985</v>
      </c>
      <c r="R71" s="222">
        <f t="shared" si="5"/>
        <v>0</v>
      </c>
      <c r="S71" s="223">
        <f t="shared" si="5"/>
        <v>0</v>
      </c>
      <c r="T71" s="221">
        <f t="shared" si="6"/>
        <v>19</v>
      </c>
      <c r="U71" s="222">
        <f t="shared" si="6"/>
        <v>2739.9000000000015</v>
      </c>
      <c r="V71" s="222">
        <f t="shared" si="6"/>
        <v>0</v>
      </c>
      <c r="W71" s="223">
        <f t="shared" si="6"/>
        <v>0</v>
      </c>
    </row>
    <row r="72" spans="1:32" ht="12.75" customHeight="1" x14ac:dyDescent="0.2">
      <c r="A72" s="230" t="s">
        <v>401</v>
      </c>
      <c r="B72" s="219" t="s">
        <v>402</v>
      </c>
      <c r="C72" s="220" t="s">
        <v>269</v>
      </c>
      <c r="D72" s="221">
        <v>425</v>
      </c>
      <c r="E72" s="222">
        <v>235237</v>
      </c>
      <c r="F72" s="222">
        <v>0</v>
      </c>
      <c r="G72" s="223">
        <v>0</v>
      </c>
      <c r="H72" s="221">
        <v>284</v>
      </c>
      <c r="I72" s="222">
        <v>241954</v>
      </c>
      <c r="J72" s="222">
        <v>0</v>
      </c>
      <c r="K72" s="223">
        <v>0</v>
      </c>
      <c r="L72" s="221">
        <v>341</v>
      </c>
      <c r="M72" s="222">
        <v>230517.3</v>
      </c>
      <c r="N72" s="222">
        <v>0</v>
      </c>
      <c r="O72" s="223">
        <v>0</v>
      </c>
      <c r="P72" s="221">
        <f t="shared" si="5"/>
        <v>-84</v>
      </c>
      <c r="Q72" s="222">
        <f t="shared" si="5"/>
        <v>-4719.7000000000116</v>
      </c>
      <c r="R72" s="222">
        <f t="shared" si="5"/>
        <v>0</v>
      </c>
      <c r="S72" s="223">
        <f t="shared" si="5"/>
        <v>0</v>
      </c>
      <c r="T72" s="221">
        <f t="shared" si="6"/>
        <v>57</v>
      </c>
      <c r="U72" s="222">
        <f t="shared" si="6"/>
        <v>-11436.700000000012</v>
      </c>
      <c r="V72" s="222">
        <f t="shared" si="6"/>
        <v>0</v>
      </c>
      <c r="W72" s="223">
        <f t="shared" si="6"/>
        <v>0</v>
      </c>
    </row>
    <row r="73" spans="1:32" s="218" customFormat="1" x14ac:dyDescent="0.2">
      <c r="A73" s="230" t="s">
        <v>403</v>
      </c>
      <c r="B73" s="219" t="s">
        <v>404</v>
      </c>
      <c r="C73" s="220" t="s">
        <v>269</v>
      </c>
      <c r="D73" s="221">
        <v>4666</v>
      </c>
      <c r="E73" s="222">
        <v>4299507.2</v>
      </c>
      <c r="F73" s="222">
        <v>132740.78</v>
      </c>
      <c r="G73" s="223">
        <v>0</v>
      </c>
      <c r="H73" s="221">
        <v>3338</v>
      </c>
      <c r="I73" s="222">
        <v>4312384.0999999996</v>
      </c>
      <c r="J73" s="222">
        <v>28201.870000000003</v>
      </c>
      <c r="K73" s="223">
        <v>0</v>
      </c>
      <c r="L73" s="221">
        <v>4036.5</v>
      </c>
      <c r="M73" s="222">
        <v>4808723.08</v>
      </c>
      <c r="N73" s="222">
        <v>37393.67</v>
      </c>
      <c r="O73" s="223">
        <v>0</v>
      </c>
      <c r="P73" s="221">
        <f t="shared" si="5"/>
        <v>-629.5</v>
      </c>
      <c r="Q73" s="222">
        <f t="shared" si="5"/>
        <v>509215.87999999989</v>
      </c>
      <c r="R73" s="222">
        <f t="shared" si="5"/>
        <v>-95347.11</v>
      </c>
      <c r="S73" s="223">
        <f t="shared" si="5"/>
        <v>0</v>
      </c>
      <c r="T73" s="221">
        <f t="shared" si="6"/>
        <v>698.5</v>
      </c>
      <c r="U73" s="222">
        <f t="shared" si="6"/>
        <v>496338.98000000045</v>
      </c>
      <c r="V73" s="222">
        <f t="shared" si="6"/>
        <v>9191.7999999999956</v>
      </c>
      <c r="W73" s="223">
        <f t="shared" si="6"/>
        <v>0</v>
      </c>
      <c r="X73" s="208"/>
      <c r="Y73" s="208"/>
      <c r="Z73" s="208"/>
      <c r="AA73" s="208"/>
      <c r="AB73" s="208"/>
      <c r="AC73" s="208"/>
      <c r="AD73" s="208"/>
      <c r="AE73" s="208"/>
      <c r="AF73" s="208"/>
    </row>
    <row r="74" spans="1:32" s="218" customFormat="1" ht="12.75" customHeight="1" x14ac:dyDescent="0.2">
      <c r="A74" s="230" t="s">
        <v>405</v>
      </c>
      <c r="B74" s="219" t="s">
        <v>406</v>
      </c>
      <c r="C74" s="220" t="s">
        <v>274</v>
      </c>
      <c r="D74" s="221">
        <v>452</v>
      </c>
      <c r="E74" s="222">
        <v>679493</v>
      </c>
      <c r="F74" s="222">
        <v>50118.209999999941</v>
      </c>
      <c r="G74" s="223">
        <v>0</v>
      </c>
      <c r="H74" s="221">
        <v>382</v>
      </c>
      <c r="I74" s="222">
        <v>716719</v>
      </c>
      <c r="J74" s="222">
        <v>0</v>
      </c>
      <c r="K74" s="223">
        <v>0</v>
      </c>
      <c r="L74" s="221">
        <v>485</v>
      </c>
      <c r="M74" s="222">
        <v>826449.9</v>
      </c>
      <c r="N74" s="222">
        <v>0</v>
      </c>
      <c r="O74" s="223">
        <v>0</v>
      </c>
      <c r="P74" s="221">
        <f t="shared" si="5"/>
        <v>33</v>
      </c>
      <c r="Q74" s="222">
        <f t="shared" si="5"/>
        <v>146956.90000000002</v>
      </c>
      <c r="R74" s="222">
        <f t="shared" si="5"/>
        <v>-50118.209999999941</v>
      </c>
      <c r="S74" s="223">
        <f t="shared" si="5"/>
        <v>0</v>
      </c>
      <c r="T74" s="221">
        <f t="shared" si="6"/>
        <v>103</v>
      </c>
      <c r="U74" s="222">
        <f t="shared" si="6"/>
        <v>109730.90000000002</v>
      </c>
      <c r="V74" s="222">
        <f t="shared" si="6"/>
        <v>0</v>
      </c>
      <c r="W74" s="223">
        <f t="shared" si="6"/>
        <v>0</v>
      </c>
      <c r="X74" s="208"/>
      <c r="Y74" s="208"/>
      <c r="Z74" s="208"/>
      <c r="AA74" s="208"/>
      <c r="AB74" s="208"/>
      <c r="AC74" s="208"/>
      <c r="AD74" s="208"/>
      <c r="AE74" s="208"/>
      <c r="AF74" s="208"/>
    </row>
    <row r="75" spans="1:32" s="218" customFormat="1" x14ac:dyDescent="0.2">
      <c r="A75" s="230" t="s">
        <v>407</v>
      </c>
      <c r="B75" s="219" t="s">
        <v>408</v>
      </c>
      <c r="C75" s="220" t="s">
        <v>274</v>
      </c>
      <c r="D75" s="221">
        <v>309</v>
      </c>
      <c r="E75" s="222">
        <v>202407</v>
      </c>
      <c r="F75" s="222">
        <v>0</v>
      </c>
      <c r="G75" s="223">
        <v>0</v>
      </c>
      <c r="H75" s="221">
        <v>221</v>
      </c>
      <c r="I75" s="222">
        <v>219123</v>
      </c>
      <c r="J75" s="222">
        <v>0</v>
      </c>
      <c r="K75" s="223">
        <v>0</v>
      </c>
      <c r="L75" s="221">
        <v>214</v>
      </c>
      <c r="M75" s="222">
        <v>196166.5</v>
      </c>
      <c r="N75" s="222">
        <v>0</v>
      </c>
      <c r="O75" s="223">
        <v>0</v>
      </c>
      <c r="P75" s="221">
        <f t="shared" si="5"/>
        <v>-95</v>
      </c>
      <c r="Q75" s="222">
        <f t="shared" si="5"/>
        <v>-6240.5</v>
      </c>
      <c r="R75" s="222">
        <f t="shared" si="5"/>
        <v>0</v>
      </c>
      <c r="S75" s="223">
        <f t="shared" si="5"/>
        <v>0</v>
      </c>
      <c r="T75" s="221">
        <f t="shared" si="6"/>
        <v>-7</v>
      </c>
      <c r="U75" s="222">
        <f t="shared" si="6"/>
        <v>-22956.5</v>
      </c>
      <c r="V75" s="222">
        <f t="shared" si="6"/>
        <v>0</v>
      </c>
      <c r="W75" s="223">
        <f t="shared" si="6"/>
        <v>0</v>
      </c>
      <c r="X75" s="208"/>
      <c r="Y75" s="208"/>
      <c r="Z75" s="208"/>
      <c r="AA75" s="208"/>
      <c r="AB75" s="208"/>
      <c r="AC75" s="208"/>
      <c r="AD75" s="208"/>
      <c r="AE75" s="208"/>
      <c r="AF75" s="208"/>
    </row>
    <row r="76" spans="1:32" s="218" customFormat="1" x14ac:dyDescent="0.2">
      <c r="A76" s="230" t="s">
        <v>409</v>
      </c>
      <c r="B76" s="219" t="s">
        <v>410</v>
      </c>
      <c r="C76" s="220" t="s">
        <v>284</v>
      </c>
      <c r="D76" s="221">
        <v>390</v>
      </c>
      <c r="E76" s="222">
        <v>126456</v>
      </c>
      <c r="F76" s="222">
        <v>0</v>
      </c>
      <c r="G76" s="223">
        <v>0</v>
      </c>
      <c r="H76" s="221">
        <v>116</v>
      </c>
      <c r="I76" s="222">
        <v>120012</v>
      </c>
      <c r="J76" s="222">
        <v>0</v>
      </c>
      <c r="K76" s="223">
        <v>0</v>
      </c>
      <c r="L76" s="221">
        <v>451</v>
      </c>
      <c r="M76" s="222">
        <v>158695.20000000001</v>
      </c>
      <c r="N76" s="222">
        <v>0</v>
      </c>
      <c r="O76" s="223">
        <v>0</v>
      </c>
      <c r="P76" s="221">
        <f t="shared" si="5"/>
        <v>61</v>
      </c>
      <c r="Q76" s="222">
        <f t="shared" si="5"/>
        <v>32239.200000000012</v>
      </c>
      <c r="R76" s="222">
        <f t="shared" si="5"/>
        <v>0</v>
      </c>
      <c r="S76" s="223">
        <f t="shared" si="5"/>
        <v>0</v>
      </c>
      <c r="T76" s="221">
        <f t="shared" si="6"/>
        <v>335</v>
      </c>
      <c r="U76" s="222">
        <f t="shared" si="6"/>
        <v>38683.200000000012</v>
      </c>
      <c r="V76" s="222">
        <f t="shared" si="6"/>
        <v>0</v>
      </c>
      <c r="W76" s="223">
        <f t="shared" si="6"/>
        <v>0</v>
      </c>
      <c r="X76" s="208"/>
      <c r="Y76" s="208"/>
      <c r="Z76" s="208"/>
      <c r="AA76" s="208"/>
      <c r="AB76" s="208"/>
      <c r="AC76" s="208"/>
      <c r="AD76" s="208"/>
      <c r="AE76" s="208"/>
      <c r="AF76" s="208"/>
    </row>
    <row r="77" spans="1:32" s="218" customFormat="1" x14ac:dyDescent="0.2">
      <c r="A77" s="230" t="s">
        <v>411</v>
      </c>
      <c r="B77" s="219" t="s">
        <v>412</v>
      </c>
      <c r="C77" s="220" t="s">
        <v>322</v>
      </c>
      <c r="D77" s="221">
        <v>141</v>
      </c>
      <c r="E77" s="222">
        <v>83413.2</v>
      </c>
      <c r="F77" s="222">
        <v>0</v>
      </c>
      <c r="G77" s="223">
        <v>0</v>
      </c>
      <c r="H77" s="221">
        <v>162</v>
      </c>
      <c r="I77" s="222">
        <v>85113.8</v>
      </c>
      <c r="J77" s="222">
        <v>0</v>
      </c>
      <c r="K77" s="223">
        <v>0</v>
      </c>
      <c r="L77" s="221">
        <v>163</v>
      </c>
      <c r="M77" s="222">
        <v>85960.5</v>
      </c>
      <c r="N77" s="222">
        <v>0</v>
      </c>
      <c r="O77" s="223">
        <v>0</v>
      </c>
      <c r="P77" s="221">
        <f t="shared" si="5"/>
        <v>22</v>
      </c>
      <c r="Q77" s="222">
        <f t="shared" si="5"/>
        <v>2547.3000000000029</v>
      </c>
      <c r="R77" s="222">
        <f t="shared" si="5"/>
        <v>0</v>
      </c>
      <c r="S77" s="223">
        <f t="shared" si="5"/>
        <v>0</v>
      </c>
      <c r="T77" s="221">
        <f t="shared" si="6"/>
        <v>1</v>
      </c>
      <c r="U77" s="222">
        <f t="shared" si="6"/>
        <v>846.69999999999709</v>
      </c>
      <c r="V77" s="222">
        <f t="shared" si="6"/>
        <v>0</v>
      </c>
      <c r="W77" s="223">
        <f t="shared" si="6"/>
        <v>0</v>
      </c>
      <c r="X77" s="208"/>
      <c r="Y77" s="208"/>
      <c r="Z77" s="208"/>
      <c r="AA77" s="208"/>
      <c r="AB77" s="208"/>
      <c r="AC77" s="208"/>
      <c r="AD77" s="208"/>
      <c r="AE77" s="208"/>
      <c r="AF77" s="208"/>
    </row>
    <row r="78" spans="1:32" s="218" customFormat="1" x14ac:dyDescent="0.2">
      <c r="A78" s="230" t="s">
        <v>413</v>
      </c>
      <c r="B78" s="219" t="s">
        <v>414</v>
      </c>
      <c r="C78" s="220" t="s">
        <v>325</v>
      </c>
      <c r="D78" s="221">
        <v>1113</v>
      </c>
      <c r="E78" s="222">
        <v>1287890</v>
      </c>
      <c r="F78" s="222">
        <v>210</v>
      </c>
      <c r="G78" s="223">
        <v>1924055.1799999997</v>
      </c>
      <c r="H78" s="221">
        <v>878</v>
      </c>
      <c r="I78" s="222">
        <v>1089167</v>
      </c>
      <c r="J78" s="222">
        <v>0</v>
      </c>
      <c r="K78" s="223">
        <v>2499703</v>
      </c>
      <c r="L78" s="221">
        <v>1028</v>
      </c>
      <c r="M78" s="222">
        <v>1283709</v>
      </c>
      <c r="N78" s="222">
        <v>0</v>
      </c>
      <c r="O78" s="223">
        <v>2405036.3200000003</v>
      </c>
      <c r="P78" s="221">
        <f t="shared" si="5"/>
        <v>-85</v>
      </c>
      <c r="Q78" s="222">
        <f t="shared" si="5"/>
        <v>-4181</v>
      </c>
      <c r="R78" s="222">
        <f t="shared" si="5"/>
        <v>-210</v>
      </c>
      <c r="S78" s="223">
        <f t="shared" si="5"/>
        <v>480981.1400000006</v>
      </c>
      <c r="T78" s="221">
        <f t="shared" si="6"/>
        <v>150</v>
      </c>
      <c r="U78" s="222">
        <f t="shared" si="6"/>
        <v>194542</v>
      </c>
      <c r="V78" s="222">
        <f t="shared" si="6"/>
        <v>0</v>
      </c>
      <c r="W78" s="223">
        <f t="shared" si="6"/>
        <v>-94666.679999999702</v>
      </c>
      <c r="X78" s="208"/>
      <c r="Y78" s="208"/>
      <c r="Z78" s="208"/>
      <c r="AA78" s="208"/>
      <c r="AB78" s="208"/>
      <c r="AC78" s="208"/>
      <c r="AD78" s="208"/>
      <c r="AE78" s="208"/>
      <c r="AF78" s="208"/>
    </row>
    <row r="79" spans="1:32" s="218" customFormat="1" x14ac:dyDescent="0.2">
      <c r="A79" s="230" t="s">
        <v>415</v>
      </c>
      <c r="B79" s="219" t="s">
        <v>416</v>
      </c>
      <c r="C79" s="220" t="s">
        <v>328</v>
      </c>
      <c r="D79" s="221">
        <v>0</v>
      </c>
      <c r="E79" s="222">
        <v>321490</v>
      </c>
      <c r="F79" s="222">
        <v>0</v>
      </c>
      <c r="G79" s="223">
        <v>0</v>
      </c>
      <c r="H79" s="221">
        <v>0</v>
      </c>
      <c r="I79" s="222">
        <v>371450</v>
      </c>
      <c r="J79" s="222">
        <v>0</v>
      </c>
      <c r="K79" s="223">
        <v>0</v>
      </c>
      <c r="L79" s="221">
        <v>0</v>
      </c>
      <c r="M79" s="222">
        <v>393890</v>
      </c>
      <c r="N79" s="222">
        <v>0</v>
      </c>
      <c r="O79" s="223">
        <v>0</v>
      </c>
      <c r="P79" s="221">
        <f t="shared" si="5"/>
        <v>0</v>
      </c>
      <c r="Q79" s="222">
        <f t="shared" si="5"/>
        <v>72400</v>
      </c>
      <c r="R79" s="222">
        <f t="shared" si="5"/>
        <v>0</v>
      </c>
      <c r="S79" s="223">
        <f t="shared" si="5"/>
        <v>0</v>
      </c>
      <c r="T79" s="221">
        <f t="shared" si="6"/>
        <v>0</v>
      </c>
      <c r="U79" s="222">
        <f t="shared" si="6"/>
        <v>22440</v>
      </c>
      <c r="V79" s="222">
        <f t="shared" si="6"/>
        <v>0</v>
      </c>
      <c r="W79" s="223">
        <f t="shared" si="6"/>
        <v>0</v>
      </c>
      <c r="X79" s="208"/>
      <c r="Y79" s="208"/>
      <c r="Z79" s="208"/>
      <c r="AA79" s="208"/>
      <c r="AB79" s="208"/>
      <c r="AC79" s="208"/>
      <c r="AD79" s="208"/>
      <c r="AE79" s="208"/>
      <c r="AF79" s="208"/>
    </row>
    <row r="80" spans="1:32" s="218" customFormat="1" x14ac:dyDescent="0.2">
      <c r="A80" s="230" t="s">
        <v>417</v>
      </c>
      <c r="B80" s="219" t="s">
        <v>418</v>
      </c>
      <c r="C80" s="220" t="s">
        <v>264</v>
      </c>
      <c r="D80" s="221">
        <v>0</v>
      </c>
      <c r="E80" s="222">
        <v>47330</v>
      </c>
      <c r="F80" s="222">
        <v>0</v>
      </c>
      <c r="G80" s="223">
        <v>0</v>
      </c>
      <c r="H80" s="221">
        <v>0</v>
      </c>
      <c r="I80" s="222">
        <v>47784</v>
      </c>
      <c r="J80" s="222">
        <v>0</v>
      </c>
      <c r="K80" s="223">
        <v>0</v>
      </c>
      <c r="L80" s="221">
        <v>0</v>
      </c>
      <c r="M80" s="222">
        <v>56670</v>
      </c>
      <c r="N80" s="222">
        <v>0</v>
      </c>
      <c r="O80" s="223">
        <v>0</v>
      </c>
      <c r="P80" s="221">
        <f t="shared" si="5"/>
        <v>0</v>
      </c>
      <c r="Q80" s="222">
        <f t="shared" si="5"/>
        <v>9340</v>
      </c>
      <c r="R80" s="222">
        <f t="shared" si="5"/>
        <v>0</v>
      </c>
      <c r="S80" s="223">
        <f t="shared" si="5"/>
        <v>0</v>
      </c>
      <c r="T80" s="221">
        <f t="shared" si="6"/>
        <v>0</v>
      </c>
      <c r="U80" s="222">
        <f t="shared" si="6"/>
        <v>8886</v>
      </c>
      <c r="V80" s="222">
        <f t="shared" si="6"/>
        <v>0</v>
      </c>
      <c r="W80" s="223">
        <f t="shared" si="6"/>
        <v>0</v>
      </c>
      <c r="X80" s="208"/>
      <c r="Y80" s="208"/>
      <c r="Z80" s="208"/>
      <c r="AA80" s="208"/>
      <c r="AB80" s="208"/>
      <c r="AC80" s="208"/>
      <c r="AD80" s="208"/>
      <c r="AE80" s="208"/>
      <c r="AF80" s="208"/>
    </row>
    <row r="81" spans="1:32" s="218" customFormat="1" x14ac:dyDescent="0.2">
      <c r="A81" s="230" t="s">
        <v>419</v>
      </c>
      <c r="B81" s="219" t="s">
        <v>106</v>
      </c>
      <c r="C81" s="220" t="s">
        <v>269</v>
      </c>
      <c r="D81" s="221">
        <v>2085</v>
      </c>
      <c r="E81" s="222">
        <v>1324373.8</v>
      </c>
      <c r="F81" s="222">
        <v>0</v>
      </c>
      <c r="G81" s="223">
        <v>0</v>
      </c>
      <c r="H81" s="221">
        <v>1727</v>
      </c>
      <c r="I81" s="222">
        <v>1350894.7999999998</v>
      </c>
      <c r="J81" s="222">
        <v>0</v>
      </c>
      <c r="K81" s="223">
        <v>0</v>
      </c>
      <c r="L81" s="221">
        <v>1874</v>
      </c>
      <c r="M81" s="222">
        <v>1399647.92</v>
      </c>
      <c r="N81" s="222">
        <v>0</v>
      </c>
      <c r="O81" s="223">
        <v>0</v>
      </c>
      <c r="P81" s="221">
        <f t="shared" si="5"/>
        <v>-211</v>
      </c>
      <c r="Q81" s="222">
        <f t="shared" si="5"/>
        <v>75274.119999999879</v>
      </c>
      <c r="R81" s="222">
        <f t="shared" si="5"/>
        <v>0</v>
      </c>
      <c r="S81" s="223">
        <f t="shared" si="5"/>
        <v>0</v>
      </c>
      <c r="T81" s="221">
        <f t="shared" si="6"/>
        <v>147</v>
      </c>
      <c r="U81" s="222">
        <f t="shared" si="6"/>
        <v>48753.120000000112</v>
      </c>
      <c r="V81" s="222">
        <f t="shared" si="6"/>
        <v>0</v>
      </c>
      <c r="W81" s="223">
        <f t="shared" si="6"/>
        <v>0</v>
      </c>
      <c r="X81" s="208"/>
      <c r="Y81" s="208"/>
      <c r="Z81" s="208"/>
      <c r="AA81" s="208"/>
      <c r="AB81" s="208"/>
      <c r="AC81" s="208"/>
      <c r="AD81" s="208"/>
      <c r="AE81" s="208"/>
      <c r="AF81" s="208"/>
    </row>
    <row r="82" spans="1:32" s="218" customFormat="1" x14ac:dyDescent="0.2">
      <c r="A82" s="230" t="s">
        <v>420</v>
      </c>
      <c r="B82" s="219" t="s">
        <v>421</v>
      </c>
      <c r="C82" s="220" t="s">
        <v>269</v>
      </c>
      <c r="D82" s="221">
        <v>1008</v>
      </c>
      <c r="E82" s="222">
        <v>595557.4</v>
      </c>
      <c r="F82" s="222">
        <v>0</v>
      </c>
      <c r="G82" s="223">
        <v>0</v>
      </c>
      <c r="H82" s="221">
        <v>753</v>
      </c>
      <c r="I82" s="222">
        <v>663242.19999999995</v>
      </c>
      <c r="J82" s="222">
        <v>0</v>
      </c>
      <c r="K82" s="223">
        <v>0</v>
      </c>
      <c r="L82" s="221">
        <v>869</v>
      </c>
      <c r="M82" s="222">
        <v>594621.80000000005</v>
      </c>
      <c r="N82" s="222">
        <v>0</v>
      </c>
      <c r="O82" s="223">
        <v>0</v>
      </c>
      <c r="P82" s="221">
        <f t="shared" si="5"/>
        <v>-139</v>
      </c>
      <c r="Q82" s="222">
        <f t="shared" si="5"/>
        <v>-935.59999999997672</v>
      </c>
      <c r="R82" s="222">
        <f t="shared" si="5"/>
        <v>0</v>
      </c>
      <c r="S82" s="223">
        <f t="shared" si="5"/>
        <v>0</v>
      </c>
      <c r="T82" s="221">
        <f t="shared" si="6"/>
        <v>116</v>
      </c>
      <c r="U82" s="222">
        <f t="shared" si="6"/>
        <v>-68620.399999999907</v>
      </c>
      <c r="V82" s="222">
        <f t="shared" si="6"/>
        <v>0</v>
      </c>
      <c r="W82" s="223">
        <f t="shared" si="6"/>
        <v>0</v>
      </c>
      <c r="X82" s="208"/>
      <c r="Y82" s="208"/>
      <c r="Z82" s="208"/>
      <c r="AA82" s="208"/>
      <c r="AB82" s="208"/>
      <c r="AC82" s="208"/>
      <c r="AD82" s="208"/>
      <c r="AE82" s="208"/>
      <c r="AF82" s="208"/>
    </row>
    <row r="83" spans="1:32" s="218" customFormat="1" x14ac:dyDescent="0.2">
      <c r="A83" s="230" t="s">
        <v>422</v>
      </c>
      <c r="B83" s="219" t="s">
        <v>423</v>
      </c>
      <c r="C83" s="220" t="s">
        <v>424</v>
      </c>
      <c r="D83" s="221">
        <v>526</v>
      </c>
      <c r="E83" s="222">
        <v>155532</v>
      </c>
      <c r="F83" s="222">
        <v>0</v>
      </c>
      <c r="G83" s="223">
        <v>0</v>
      </c>
      <c r="H83" s="221">
        <v>195</v>
      </c>
      <c r="I83" s="222">
        <v>150597</v>
      </c>
      <c r="J83" s="222">
        <v>0</v>
      </c>
      <c r="K83" s="223">
        <v>0</v>
      </c>
      <c r="L83" s="221">
        <v>659</v>
      </c>
      <c r="M83" s="222">
        <v>200358.9</v>
      </c>
      <c r="N83" s="222">
        <v>0</v>
      </c>
      <c r="O83" s="223">
        <v>0</v>
      </c>
      <c r="P83" s="221">
        <f t="shared" si="5"/>
        <v>133</v>
      </c>
      <c r="Q83" s="222">
        <f t="shared" si="5"/>
        <v>44826.899999999994</v>
      </c>
      <c r="R83" s="222">
        <f t="shared" si="5"/>
        <v>0</v>
      </c>
      <c r="S83" s="223">
        <f t="shared" si="5"/>
        <v>0</v>
      </c>
      <c r="T83" s="221">
        <f t="shared" si="6"/>
        <v>464</v>
      </c>
      <c r="U83" s="222">
        <f t="shared" si="6"/>
        <v>49761.899999999994</v>
      </c>
      <c r="V83" s="222">
        <f t="shared" si="6"/>
        <v>0</v>
      </c>
      <c r="W83" s="223">
        <f t="shared" si="6"/>
        <v>0</v>
      </c>
      <c r="X83" s="208"/>
      <c r="Y83" s="208"/>
      <c r="Z83" s="208"/>
      <c r="AA83" s="208"/>
      <c r="AB83" s="208"/>
      <c r="AC83" s="208"/>
      <c r="AD83" s="208"/>
      <c r="AE83" s="208"/>
      <c r="AF83" s="208"/>
    </row>
    <row r="84" spans="1:32" s="218" customFormat="1" x14ac:dyDescent="0.2">
      <c r="A84" s="230" t="s">
        <v>425</v>
      </c>
      <c r="B84" s="219" t="s">
        <v>426</v>
      </c>
      <c r="C84" s="220" t="s">
        <v>269</v>
      </c>
      <c r="D84" s="221">
        <v>751</v>
      </c>
      <c r="E84" s="222">
        <v>554591</v>
      </c>
      <c r="F84" s="222">
        <v>0</v>
      </c>
      <c r="G84" s="223">
        <v>0</v>
      </c>
      <c r="H84" s="221">
        <v>479</v>
      </c>
      <c r="I84" s="222">
        <v>527477.19999999995</v>
      </c>
      <c r="J84" s="222">
        <v>0</v>
      </c>
      <c r="K84" s="223">
        <v>0</v>
      </c>
      <c r="L84" s="221">
        <v>550</v>
      </c>
      <c r="M84" s="222">
        <v>527478.24</v>
      </c>
      <c r="N84" s="222">
        <v>0</v>
      </c>
      <c r="O84" s="223">
        <v>0</v>
      </c>
      <c r="P84" s="221">
        <f t="shared" si="5"/>
        <v>-201</v>
      </c>
      <c r="Q84" s="222">
        <f t="shared" si="5"/>
        <v>-27112.760000000009</v>
      </c>
      <c r="R84" s="222">
        <f t="shared" si="5"/>
        <v>0</v>
      </c>
      <c r="S84" s="223">
        <f t="shared" si="5"/>
        <v>0</v>
      </c>
      <c r="T84" s="221">
        <f t="shared" si="6"/>
        <v>71</v>
      </c>
      <c r="U84" s="222">
        <f t="shared" si="6"/>
        <v>1.0400000000372529</v>
      </c>
      <c r="V84" s="222">
        <f t="shared" si="6"/>
        <v>0</v>
      </c>
      <c r="W84" s="223">
        <f t="shared" si="6"/>
        <v>0</v>
      </c>
      <c r="X84" s="208"/>
      <c r="Y84" s="208"/>
      <c r="Z84" s="208"/>
      <c r="AA84" s="208"/>
      <c r="AB84" s="208"/>
      <c r="AC84" s="208"/>
      <c r="AD84" s="208"/>
      <c r="AE84" s="208"/>
      <c r="AF84" s="208"/>
    </row>
    <row r="85" spans="1:32" s="218" customFormat="1" x14ac:dyDescent="0.2">
      <c r="A85" s="230" t="s">
        <v>427</v>
      </c>
      <c r="B85" s="219" t="s">
        <v>428</v>
      </c>
      <c r="C85" s="220" t="s">
        <v>284</v>
      </c>
      <c r="D85" s="221">
        <v>394</v>
      </c>
      <c r="E85" s="222">
        <v>130020</v>
      </c>
      <c r="F85" s="222">
        <v>0</v>
      </c>
      <c r="G85" s="223">
        <v>0</v>
      </c>
      <c r="H85" s="221">
        <v>97</v>
      </c>
      <c r="I85" s="222">
        <v>118188</v>
      </c>
      <c r="J85" s="222">
        <v>0</v>
      </c>
      <c r="K85" s="223">
        <v>0</v>
      </c>
      <c r="L85" s="221">
        <v>398</v>
      </c>
      <c r="M85" s="222">
        <v>143948</v>
      </c>
      <c r="N85" s="222">
        <v>0</v>
      </c>
      <c r="O85" s="223">
        <v>0</v>
      </c>
      <c r="P85" s="221">
        <f t="shared" si="5"/>
        <v>4</v>
      </c>
      <c r="Q85" s="222">
        <f t="shared" si="5"/>
        <v>13928</v>
      </c>
      <c r="R85" s="222">
        <f t="shared" si="5"/>
        <v>0</v>
      </c>
      <c r="S85" s="223">
        <f t="shared" si="5"/>
        <v>0</v>
      </c>
      <c r="T85" s="221">
        <f t="shared" si="6"/>
        <v>301</v>
      </c>
      <c r="U85" s="222">
        <f t="shared" si="6"/>
        <v>25760</v>
      </c>
      <c r="V85" s="222">
        <f t="shared" si="6"/>
        <v>0</v>
      </c>
      <c r="W85" s="223">
        <f t="shared" si="6"/>
        <v>0</v>
      </c>
      <c r="X85" s="208"/>
      <c r="Y85" s="208"/>
      <c r="Z85" s="208"/>
      <c r="AA85" s="208"/>
      <c r="AB85" s="208"/>
      <c r="AC85" s="208"/>
      <c r="AD85" s="208"/>
      <c r="AE85" s="208"/>
      <c r="AF85" s="208"/>
    </row>
    <row r="86" spans="1:32" s="218" customFormat="1" x14ac:dyDescent="0.2">
      <c r="A86" s="230" t="s">
        <v>429</v>
      </c>
      <c r="B86" s="219" t="s">
        <v>430</v>
      </c>
      <c r="C86" s="220" t="s">
        <v>269</v>
      </c>
      <c r="D86" s="221">
        <v>271</v>
      </c>
      <c r="E86" s="222">
        <v>155825</v>
      </c>
      <c r="F86" s="222">
        <v>0</v>
      </c>
      <c r="G86" s="223">
        <v>0</v>
      </c>
      <c r="H86" s="221">
        <v>146</v>
      </c>
      <c r="I86" s="222">
        <v>154097</v>
      </c>
      <c r="J86" s="222">
        <v>0</v>
      </c>
      <c r="K86" s="223">
        <v>0</v>
      </c>
      <c r="L86" s="221">
        <v>255</v>
      </c>
      <c r="M86" s="222">
        <v>174684.80000000002</v>
      </c>
      <c r="N86" s="222">
        <v>0</v>
      </c>
      <c r="O86" s="223">
        <v>0</v>
      </c>
      <c r="P86" s="221">
        <f t="shared" si="5"/>
        <v>-16</v>
      </c>
      <c r="Q86" s="222">
        <f t="shared" si="5"/>
        <v>18859.800000000017</v>
      </c>
      <c r="R86" s="222">
        <f t="shared" si="5"/>
        <v>0</v>
      </c>
      <c r="S86" s="223">
        <f t="shared" si="5"/>
        <v>0</v>
      </c>
      <c r="T86" s="221">
        <f t="shared" si="6"/>
        <v>109</v>
      </c>
      <c r="U86" s="222">
        <f t="shared" si="6"/>
        <v>20587.800000000017</v>
      </c>
      <c r="V86" s="222">
        <f t="shared" si="6"/>
        <v>0</v>
      </c>
      <c r="W86" s="223">
        <f t="shared" si="6"/>
        <v>0</v>
      </c>
      <c r="X86" s="208"/>
      <c r="Y86" s="208"/>
      <c r="Z86" s="208"/>
      <c r="AA86" s="208"/>
      <c r="AB86" s="208"/>
      <c r="AC86" s="208"/>
      <c r="AD86" s="208"/>
      <c r="AE86" s="208"/>
      <c r="AF86" s="208"/>
    </row>
    <row r="87" spans="1:32" s="218" customFormat="1" x14ac:dyDescent="0.2">
      <c r="A87" s="230" t="s">
        <v>431</v>
      </c>
      <c r="B87" s="219" t="s">
        <v>432</v>
      </c>
      <c r="C87" s="220" t="s">
        <v>269</v>
      </c>
      <c r="D87" s="221">
        <v>2726</v>
      </c>
      <c r="E87" s="222">
        <v>2114338.6</v>
      </c>
      <c r="F87" s="222">
        <v>58558.789999999986</v>
      </c>
      <c r="G87" s="223">
        <v>0</v>
      </c>
      <c r="H87" s="221">
        <v>1388.5</v>
      </c>
      <c r="I87" s="222">
        <v>1967577.9</v>
      </c>
      <c r="J87" s="222">
        <v>10864</v>
      </c>
      <c r="K87" s="223">
        <v>0</v>
      </c>
      <c r="L87" s="221">
        <v>1412</v>
      </c>
      <c r="M87" s="222">
        <v>1962884.2200000002</v>
      </c>
      <c r="N87" s="222">
        <v>10864</v>
      </c>
      <c r="O87" s="223">
        <v>0</v>
      </c>
      <c r="P87" s="221">
        <f t="shared" si="5"/>
        <v>-1314</v>
      </c>
      <c r="Q87" s="222">
        <f t="shared" si="5"/>
        <v>-151454.37999999989</v>
      </c>
      <c r="R87" s="222">
        <f t="shared" si="5"/>
        <v>-47694.789999999986</v>
      </c>
      <c r="S87" s="223">
        <f t="shared" si="5"/>
        <v>0</v>
      </c>
      <c r="T87" s="221">
        <f t="shared" si="6"/>
        <v>23.5</v>
      </c>
      <c r="U87" s="222">
        <f t="shared" si="6"/>
        <v>-4693.679999999702</v>
      </c>
      <c r="V87" s="222">
        <f t="shared" si="6"/>
        <v>0</v>
      </c>
      <c r="W87" s="223">
        <f t="shared" si="6"/>
        <v>0</v>
      </c>
      <c r="X87" s="208"/>
      <c r="Y87" s="208"/>
      <c r="Z87" s="208"/>
      <c r="AA87" s="208"/>
      <c r="AB87" s="208"/>
      <c r="AC87" s="208"/>
      <c r="AD87" s="208"/>
      <c r="AE87" s="208"/>
      <c r="AF87" s="208"/>
    </row>
    <row r="88" spans="1:32" s="218" customFormat="1" x14ac:dyDescent="0.2">
      <c r="A88" s="230" t="s">
        <v>433</v>
      </c>
      <c r="B88" s="219" t="s">
        <v>434</v>
      </c>
      <c r="C88" s="220" t="s">
        <v>328</v>
      </c>
      <c r="D88" s="221"/>
      <c r="E88" s="222"/>
      <c r="F88" s="222"/>
      <c r="G88" s="223"/>
      <c r="H88" s="221">
        <v>0</v>
      </c>
      <c r="I88" s="222">
        <v>126990</v>
      </c>
      <c r="J88" s="222">
        <v>0</v>
      </c>
      <c r="K88" s="223">
        <v>0</v>
      </c>
      <c r="L88" s="221">
        <v>0</v>
      </c>
      <c r="M88" s="222">
        <v>135150</v>
      </c>
      <c r="N88" s="222">
        <v>0</v>
      </c>
      <c r="O88" s="223">
        <v>0</v>
      </c>
      <c r="P88" s="221">
        <f t="shared" si="5"/>
        <v>0</v>
      </c>
      <c r="Q88" s="222">
        <f t="shared" si="5"/>
        <v>135150</v>
      </c>
      <c r="R88" s="222">
        <f t="shared" si="5"/>
        <v>0</v>
      </c>
      <c r="S88" s="223">
        <f t="shared" si="5"/>
        <v>0</v>
      </c>
      <c r="T88" s="221">
        <f t="shared" si="6"/>
        <v>0</v>
      </c>
      <c r="U88" s="222">
        <f t="shared" si="6"/>
        <v>8160</v>
      </c>
      <c r="V88" s="222">
        <f t="shared" si="6"/>
        <v>0</v>
      </c>
      <c r="W88" s="223">
        <f t="shared" si="6"/>
        <v>0</v>
      </c>
      <c r="X88" s="208"/>
      <c r="Y88" s="208"/>
      <c r="Z88" s="208"/>
      <c r="AA88" s="208"/>
      <c r="AB88" s="208"/>
      <c r="AC88" s="208"/>
      <c r="AD88" s="208"/>
      <c r="AE88" s="208"/>
      <c r="AF88" s="208"/>
    </row>
    <row r="89" spans="1:32" s="218" customFormat="1" x14ac:dyDescent="0.2">
      <c r="A89" s="230" t="s">
        <v>435</v>
      </c>
      <c r="B89" s="219" t="s">
        <v>112</v>
      </c>
      <c r="C89" s="220" t="s">
        <v>269</v>
      </c>
      <c r="D89" s="221">
        <v>959</v>
      </c>
      <c r="E89" s="222">
        <v>709556</v>
      </c>
      <c r="F89" s="222">
        <v>0</v>
      </c>
      <c r="G89" s="223">
        <v>0</v>
      </c>
      <c r="H89" s="221">
        <v>877</v>
      </c>
      <c r="I89" s="222">
        <v>703250</v>
      </c>
      <c r="J89" s="222">
        <v>0</v>
      </c>
      <c r="K89" s="223">
        <v>0</v>
      </c>
      <c r="L89" s="221">
        <v>908</v>
      </c>
      <c r="M89" s="222">
        <v>763091</v>
      </c>
      <c r="N89" s="222">
        <v>0</v>
      </c>
      <c r="O89" s="223">
        <v>0</v>
      </c>
      <c r="P89" s="221">
        <f t="shared" si="5"/>
        <v>-51</v>
      </c>
      <c r="Q89" s="222">
        <f t="shared" si="5"/>
        <v>53535</v>
      </c>
      <c r="R89" s="222">
        <f t="shared" si="5"/>
        <v>0</v>
      </c>
      <c r="S89" s="223">
        <f t="shared" si="5"/>
        <v>0</v>
      </c>
      <c r="T89" s="221">
        <f t="shared" si="6"/>
        <v>31</v>
      </c>
      <c r="U89" s="222">
        <f t="shared" si="6"/>
        <v>59841</v>
      </c>
      <c r="V89" s="222">
        <f t="shared" si="6"/>
        <v>0</v>
      </c>
      <c r="W89" s="223">
        <f t="shared" si="6"/>
        <v>0</v>
      </c>
      <c r="X89" s="208"/>
      <c r="Y89" s="208"/>
      <c r="Z89" s="208"/>
      <c r="AA89" s="208"/>
      <c r="AB89" s="208"/>
      <c r="AC89" s="208"/>
      <c r="AD89" s="208"/>
      <c r="AE89" s="208"/>
      <c r="AF89" s="208"/>
    </row>
    <row r="90" spans="1:32" s="218" customFormat="1" x14ac:dyDescent="0.2">
      <c r="A90" s="230" t="s">
        <v>436</v>
      </c>
      <c r="B90" s="219" t="s">
        <v>437</v>
      </c>
      <c r="C90" s="220" t="s">
        <v>279</v>
      </c>
      <c r="D90" s="221"/>
      <c r="E90" s="222"/>
      <c r="F90" s="222"/>
      <c r="G90" s="223"/>
      <c r="H90" s="221"/>
      <c r="I90" s="222"/>
      <c r="J90" s="222"/>
      <c r="K90" s="223"/>
      <c r="L90" s="221">
        <v>0</v>
      </c>
      <c r="M90" s="222">
        <v>6250</v>
      </c>
      <c r="N90" s="222">
        <v>0</v>
      </c>
      <c r="O90" s="223">
        <v>0</v>
      </c>
      <c r="P90" s="221">
        <f t="shared" si="5"/>
        <v>0</v>
      </c>
      <c r="Q90" s="222">
        <f t="shared" si="5"/>
        <v>6250</v>
      </c>
      <c r="R90" s="222">
        <f t="shared" si="5"/>
        <v>0</v>
      </c>
      <c r="S90" s="223">
        <f t="shared" si="5"/>
        <v>0</v>
      </c>
      <c r="T90" s="221">
        <f t="shared" si="6"/>
        <v>0</v>
      </c>
      <c r="U90" s="222">
        <f t="shared" si="6"/>
        <v>6250</v>
      </c>
      <c r="V90" s="222">
        <f t="shared" si="6"/>
        <v>0</v>
      </c>
      <c r="W90" s="223">
        <f t="shared" si="6"/>
        <v>0</v>
      </c>
      <c r="X90" s="208"/>
      <c r="Y90" s="208"/>
      <c r="Z90" s="208"/>
      <c r="AA90" s="208"/>
      <c r="AB90" s="208"/>
      <c r="AC90" s="208"/>
      <c r="AD90" s="208"/>
      <c r="AE90" s="208"/>
      <c r="AF90" s="208"/>
    </row>
    <row r="91" spans="1:32" s="218" customFormat="1" x14ac:dyDescent="0.2">
      <c r="A91" s="230" t="s">
        <v>438</v>
      </c>
      <c r="B91" s="219" t="s">
        <v>439</v>
      </c>
      <c r="C91" s="220" t="s">
        <v>269</v>
      </c>
      <c r="D91" s="221">
        <v>3704</v>
      </c>
      <c r="E91" s="222">
        <v>3193764.1999999997</v>
      </c>
      <c r="F91" s="222">
        <v>21112.400000000001</v>
      </c>
      <c r="G91" s="223">
        <v>14575.16</v>
      </c>
      <c r="H91" s="221">
        <v>3203</v>
      </c>
      <c r="I91" s="222">
        <v>3085006.8</v>
      </c>
      <c r="J91" s="222">
        <v>18734</v>
      </c>
      <c r="K91" s="223">
        <v>23298.03</v>
      </c>
      <c r="L91" s="221">
        <v>4004</v>
      </c>
      <c r="M91" s="222">
        <v>3639280.0600000005</v>
      </c>
      <c r="N91" s="222">
        <v>25634</v>
      </c>
      <c r="O91" s="223">
        <v>24071.91</v>
      </c>
      <c r="P91" s="221">
        <f t="shared" si="5"/>
        <v>300</v>
      </c>
      <c r="Q91" s="222">
        <f t="shared" si="5"/>
        <v>445515.8600000008</v>
      </c>
      <c r="R91" s="222">
        <f t="shared" si="5"/>
        <v>4521.5999999999985</v>
      </c>
      <c r="S91" s="223">
        <f t="shared" si="5"/>
        <v>9496.75</v>
      </c>
      <c r="T91" s="221">
        <f t="shared" si="6"/>
        <v>801</v>
      </c>
      <c r="U91" s="222">
        <f t="shared" si="6"/>
        <v>554273.26000000071</v>
      </c>
      <c r="V91" s="222">
        <f t="shared" si="6"/>
        <v>6900</v>
      </c>
      <c r="W91" s="223">
        <f t="shared" si="6"/>
        <v>773.88000000000102</v>
      </c>
      <c r="X91" s="208"/>
      <c r="Y91" s="208"/>
      <c r="Z91" s="208"/>
      <c r="AA91" s="208"/>
      <c r="AB91" s="208"/>
      <c r="AC91" s="208"/>
      <c r="AD91" s="208"/>
      <c r="AE91" s="208"/>
      <c r="AF91" s="208"/>
    </row>
    <row r="92" spans="1:32" s="218" customFormat="1" x14ac:dyDescent="0.2">
      <c r="A92" s="230" t="s">
        <v>440</v>
      </c>
      <c r="B92" s="219" t="s">
        <v>441</v>
      </c>
      <c r="C92" s="220" t="s">
        <v>269</v>
      </c>
      <c r="D92" s="221">
        <v>1480</v>
      </c>
      <c r="E92" s="222">
        <v>902608</v>
      </c>
      <c r="F92" s="222">
        <v>82047.600000000006</v>
      </c>
      <c r="G92" s="223">
        <v>0</v>
      </c>
      <c r="H92" s="221">
        <v>1672</v>
      </c>
      <c r="I92" s="222">
        <v>1005252</v>
      </c>
      <c r="J92" s="222">
        <v>89373.2</v>
      </c>
      <c r="K92" s="223">
        <v>0</v>
      </c>
      <c r="L92" s="221">
        <v>1923</v>
      </c>
      <c r="M92" s="222">
        <v>1057035.6000000001</v>
      </c>
      <c r="N92" s="222">
        <v>55701.999999999993</v>
      </c>
      <c r="O92" s="223">
        <v>0</v>
      </c>
      <c r="P92" s="221">
        <f t="shared" si="5"/>
        <v>443</v>
      </c>
      <c r="Q92" s="222">
        <f t="shared" si="5"/>
        <v>154427.60000000009</v>
      </c>
      <c r="R92" s="222">
        <f t="shared" si="5"/>
        <v>-26345.600000000013</v>
      </c>
      <c r="S92" s="223">
        <f t="shared" si="5"/>
        <v>0</v>
      </c>
      <c r="T92" s="221">
        <f t="shared" si="6"/>
        <v>251</v>
      </c>
      <c r="U92" s="222">
        <f t="shared" si="6"/>
        <v>51783.600000000093</v>
      </c>
      <c r="V92" s="222">
        <f t="shared" si="6"/>
        <v>-33671.200000000004</v>
      </c>
      <c r="W92" s="223">
        <f t="shared" si="6"/>
        <v>0</v>
      </c>
      <c r="X92" s="208"/>
      <c r="Y92" s="208"/>
      <c r="Z92" s="208"/>
      <c r="AA92" s="208"/>
      <c r="AB92" s="208"/>
      <c r="AC92" s="208"/>
      <c r="AD92" s="208"/>
      <c r="AE92" s="208"/>
      <c r="AF92" s="208"/>
    </row>
    <row r="93" spans="1:32" s="218" customFormat="1" x14ac:dyDescent="0.2">
      <c r="A93" s="230" t="s">
        <v>442</v>
      </c>
      <c r="B93" s="219" t="s">
        <v>443</v>
      </c>
      <c r="C93" s="220" t="s">
        <v>269</v>
      </c>
      <c r="D93" s="221">
        <v>2</v>
      </c>
      <c r="E93" s="222">
        <v>1200</v>
      </c>
      <c r="F93" s="222">
        <v>0</v>
      </c>
      <c r="G93" s="223">
        <v>0</v>
      </c>
      <c r="H93" s="221"/>
      <c r="I93" s="222"/>
      <c r="J93" s="222"/>
      <c r="K93" s="223"/>
      <c r="L93" s="221"/>
      <c r="M93" s="222"/>
      <c r="N93" s="222"/>
      <c r="O93" s="223"/>
      <c r="P93" s="221">
        <f t="shared" si="5"/>
        <v>-2</v>
      </c>
      <c r="Q93" s="222">
        <f t="shared" si="5"/>
        <v>-1200</v>
      </c>
      <c r="R93" s="222">
        <f t="shared" si="5"/>
        <v>0</v>
      </c>
      <c r="S93" s="223">
        <f t="shared" si="5"/>
        <v>0</v>
      </c>
      <c r="T93" s="221">
        <f t="shared" si="6"/>
        <v>0</v>
      </c>
      <c r="U93" s="222">
        <f t="shared" si="6"/>
        <v>0</v>
      </c>
      <c r="V93" s="222">
        <f t="shared" si="6"/>
        <v>0</v>
      </c>
      <c r="W93" s="223">
        <f t="shared" si="6"/>
        <v>0</v>
      </c>
      <c r="X93" s="208"/>
      <c r="Y93" s="208"/>
      <c r="Z93" s="208"/>
      <c r="AA93" s="208"/>
      <c r="AB93" s="208"/>
      <c r="AC93" s="208"/>
      <c r="AD93" s="208"/>
      <c r="AE93" s="208"/>
      <c r="AF93" s="208"/>
    </row>
    <row r="94" spans="1:32" s="218" customFormat="1" x14ac:dyDescent="0.2">
      <c r="A94" s="230" t="s">
        <v>444</v>
      </c>
      <c r="B94" s="219" t="s">
        <v>445</v>
      </c>
      <c r="C94" s="220" t="s">
        <v>274</v>
      </c>
      <c r="D94" s="221">
        <v>4</v>
      </c>
      <c r="E94" s="222">
        <v>110236</v>
      </c>
      <c r="F94" s="222">
        <v>0</v>
      </c>
      <c r="G94" s="223">
        <v>0</v>
      </c>
      <c r="H94" s="221">
        <v>3</v>
      </c>
      <c r="I94" s="222">
        <v>109410</v>
      </c>
      <c r="J94" s="222">
        <v>0</v>
      </c>
      <c r="K94" s="223">
        <v>0</v>
      </c>
      <c r="L94" s="221">
        <v>3</v>
      </c>
      <c r="M94" s="222">
        <v>117240</v>
      </c>
      <c r="N94" s="222">
        <v>0</v>
      </c>
      <c r="O94" s="223">
        <v>0</v>
      </c>
      <c r="P94" s="221">
        <f t="shared" si="5"/>
        <v>-1</v>
      </c>
      <c r="Q94" s="222">
        <f t="shared" si="5"/>
        <v>7004</v>
      </c>
      <c r="R94" s="222">
        <f t="shared" si="5"/>
        <v>0</v>
      </c>
      <c r="S94" s="223">
        <f t="shared" si="5"/>
        <v>0</v>
      </c>
      <c r="T94" s="221">
        <f t="shared" si="6"/>
        <v>0</v>
      </c>
      <c r="U94" s="222">
        <f t="shared" si="6"/>
        <v>7830</v>
      </c>
      <c r="V94" s="222">
        <f t="shared" si="6"/>
        <v>0</v>
      </c>
      <c r="W94" s="223">
        <f t="shared" si="6"/>
        <v>0</v>
      </c>
      <c r="X94" s="208"/>
      <c r="Y94" s="208"/>
      <c r="Z94" s="208"/>
      <c r="AA94" s="208"/>
      <c r="AB94" s="208"/>
      <c r="AC94" s="208"/>
      <c r="AD94" s="208"/>
      <c r="AE94" s="208"/>
      <c r="AF94" s="208"/>
    </row>
    <row r="95" spans="1:32" s="218" customFormat="1" x14ac:dyDescent="0.2">
      <c r="A95" s="230" t="s">
        <v>446</v>
      </c>
      <c r="B95" s="219" t="s">
        <v>447</v>
      </c>
      <c r="C95" s="220" t="s">
        <v>274</v>
      </c>
      <c r="D95" s="221">
        <v>660</v>
      </c>
      <c r="E95" s="222">
        <v>446607.80000000005</v>
      </c>
      <c r="F95" s="222">
        <v>0</v>
      </c>
      <c r="G95" s="223">
        <v>0</v>
      </c>
      <c r="H95" s="221">
        <v>569</v>
      </c>
      <c r="I95" s="222">
        <v>484905.8</v>
      </c>
      <c r="J95" s="222">
        <v>0</v>
      </c>
      <c r="K95" s="223">
        <v>0</v>
      </c>
      <c r="L95" s="221">
        <v>478</v>
      </c>
      <c r="M95" s="222">
        <v>446025.1</v>
      </c>
      <c r="N95" s="222">
        <v>0</v>
      </c>
      <c r="O95" s="223">
        <v>0</v>
      </c>
      <c r="P95" s="221">
        <f t="shared" si="5"/>
        <v>-182</v>
      </c>
      <c r="Q95" s="222">
        <f t="shared" si="5"/>
        <v>-582.70000000006985</v>
      </c>
      <c r="R95" s="222">
        <f t="shared" si="5"/>
        <v>0</v>
      </c>
      <c r="S95" s="223">
        <f t="shared" si="5"/>
        <v>0</v>
      </c>
      <c r="T95" s="221">
        <f t="shared" si="6"/>
        <v>-91</v>
      </c>
      <c r="U95" s="222">
        <f t="shared" si="6"/>
        <v>-38880.700000000012</v>
      </c>
      <c r="V95" s="222">
        <f t="shared" si="6"/>
        <v>0</v>
      </c>
      <c r="W95" s="223">
        <f t="shared" si="6"/>
        <v>0</v>
      </c>
      <c r="X95" s="208"/>
      <c r="Y95" s="208"/>
      <c r="Z95" s="208"/>
      <c r="AA95" s="208"/>
      <c r="AB95" s="208"/>
      <c r="AC95" s="208"/>
      <c r="AD95" s="208"/>
      <c r="AE95" s="208"/>
      <c r="AF95" s="208"/>
    </row>
    <row r="96" spans="1:32" s="218" customFormat="1" x14ac:dyDescent="0.2">
      <c r="A96" s="230" t="s">
        <v>448</v>
      </c>
      <c r="B96" s="219" t="s">
        <v>449</v>
      </c>
      <c r="C96" s="220" t="s">
        <v>322</v>
      </c>
      <c r="D96" s="221">
        <v>89</v>
      </c>
      <c r="E96" s="222">
        <v>50296</v>
      </c>
      <c r="F96" s="222">
        <v>0</v>
      </c>
      <c r="G96" s="223">
        <v>0</v>
      </c>
      <c r="H96" s="221">
        <v>77</v>
      </c>
      <c r="I96" s="222">
        <v>44516</v>
      </c>
      <c r="J96" s="222">
        <v>0</v>
      </c>
      <c r="K96" s="223">
        <v>0</v>
      </c>
      <c r="L96" s="221">
        <v>84</v>
      </c>
      <c r="M96" s="222">
        <v>46954</v>
      </c>
      <c r="N96" s="222">
        <v>0</v>
      </c>
      <c r="O96" s="223">
        <v>0</v>
      </c>
      <c r="P96" s="221">
        <f t="shared" si="5"/>
        <v>-5</v>
      </c>
      <c r="Q96" s="222">
        <f t="shared" si="5"/>
        <v>-3342</v>
      </c>
      <c r="R96" s="222">
        <f t="shared" si="5"/>
        <v>0</v>
      </c>
      <c r="S96" s="223">
        <f t="shared" si="5"/>
        <v>0</v>
      </c>
      <c r="T96" s="221">
        <f t="shared" si="6"/>
        <v>7</v>
      </c>
      <c r="U96" s="222">
        <f t="shared" si="6"/>
        <v>2438</v>
      </c>
      <c r="V96" s="222">
        <f t="shared" si="6"/>
        <v>0</v>
      </c>
      <c r="W96" s="223">
        <f t="shared" si="6"/>
        <v>0</v>
      </c>
      <c r="X96" s="208"/>
      <c r="Y96" s="208"/>
      <c r="Z96" s="208"/>
      <c r="AA96" s="208"/>
      <c r="AB96" s="208"/>
      <c r="AC96" s="208"/>
      <c r="AD96" s="208"/>
      <c r="AE96" s="208"/>
      <c r="AF96" s="208"/>
    </row>
    <row r="97" spans="1:32" s="218" customFormat="1" x14ac:dyDescent="0.2">
      <c r="A97" s="230" t="s">
        <v>450</v>
      </c>
      <c r="B97" s="219" t="s">
        <v>451</v>
      </c>
      <c r="C97" s="220" t="s">
        <v>325</v>
      </c>
      <c r="D97" s="221">
        <v>2429</v>
      </c>
      <c r="E97" s="222">
        <v>2044194</v>
      </c>
      <c r="F97" s="222">
        <v>0</v>
      </c>
      <c r="G97" s="223">
        <v>2049757.28</v>
      </c>
      <c r="H97" s="221">
        <v>2195</v>
      </c>
      <c r="I97" s="222">
        <v>2060005.6</v>
      </c>
      <c r="J97" s="222">
        <v>0</v>
      </c>
      <c r="K97" s="223">
        <v>2189073.3800000008</v>
      </c>
      <c r="L97" s="221">
        <v>2729</v>
      </c>
      <c r="M97" s="222">
        <v>2411176.2799999998</v>
      </c>
      <c r="N97" s="222">
        <v>0</v>
      </c>
      <c r="O97" s="223">
        <v>2294901.4000000008</v>
      </c>
      <c r="P97" s="221">
        <f t="shared" si="5"/>
        <v>300</v>
      </c>
      <c r="Q97" s="222">
        <f t="shared" si="5"/>
        <v>366982.2799999998</v>
      </c>
      <c r="R97" s="222">
        <f t="shared" si="5"/>
        <v>0</v>
      </c>
      <c r="S97" s="223">
        <f t="shared" si="5"/>
        <v>245144.12000000081</v>
      </c>
      <c r="T97" s="221">
        <f t="shared" si="6"/>
        <v>534</v>
      </c>
      <c r="U97" s="222">
        <f t="shared" si="6"/>
        <v>351170.6799999997</v>
      </c>
      <c r="V97" s="222">
        <f t="shared" si="6"/>
        <v>0</v>
      </c>
      <c r="W97" s="223">
        <f t="shared" si="6"/>
        <v>105828.02000000002</v>
      </c>
      <c r="X97" s="208"/>
      <c r="Y97" s="208"/>
      <c r="Z97" s="208"/>
      <c r="AA97" s="208"/>
      <c r="AB97" s="208"/>
      <c r="AC97" s="208"/>
      <c r="AD97" s="208"/>
      <c r="AE97" s="208"/>
      <c r="AF97" s="208"/>
    </row>
    <row r="98" spans="1:32" s="218" customFormat="1" x14ac:dyDescent="0.2">
      <c r="A98" s="230" t="s">
        <v>452</v>
      </c>
      <c r="B98" s="219" t="s">
        <v>453</v>
      </c>
      <c r="C98" s="220" t="s">
        <v>269</v>
      </c>
      <c r="D98" s="221">
        <v>858</v>
      </c>
      <c r="E98" s="222">
        <v>482558</v>
      </c>
      <c r="F98" s="222">
        <v>0</v>
      </c>
      <c r="G98" s="223">
        <v>0</v>
      </c>
      <c r="H98" s="221">
        <v>558</v>
      </c>
      <c r="I98" s="222">
        <v>565248.6</v>
      </c>
      <c r="J98" s="222">
        <v>0</v>
      </c>
      <c r="K98" s="223">
        <v>0</v>
      </c>
      <c r="L98" s="221">
        <v>629</v>
      </c>
      <c r="M98" s="222">
        <v>482801.30000000005</v>
      </c>
      <c r="N98" s="222">
        <v>0</v>
      </c>
      <c r="O98" s="223">
        <v>0</v>
      </c>
      <c r="P98" s="221">
        <f t="shared" si="5"/>
        <v>-229</v>
      </c>
      <c r="Q98" s="222">
        <f t="shared" si="5"/>
        <v>243.30000000004657</v>
      </c>
      <c r="R98" s="222">
        <f t="shared" si="5"/>
        <v>0</v>
      </c>
      <c r="S98" s="223">
        <f t="shared" si="5"/>
        <v>0</v>
      </c>
      <c r="T98" s="221">
        <f t="shared" si="6"/>
        <v>71</v>
      </c>
      <c r="U98" s="222">
        <f t="shared" si="6"/>
        <v>-82447.29999999993</v>
      </c>
      <c r="V98" s="222">
        <f t="shared" si="6"/>
        <v>0</v>
      </c>
      <c r="W98" s="223">
        <f t="shared" si="6"/>
        <v>0</v>
      </c>
      <c r="X98" s="208"/>
      <c r="Y98" s="208"/>
      <c r="Z98" s="208"/>
      <c r="AA98" s="208"/>
      <c r="AB98" s="208"/>
      <c r="AC98" s="208"/>
      <c r="AD98" s="208"/>
      <c r="AE98" s="208"/>
      <c r="AF98" s="208"/>
    </row>
    <row r="99" spans="1:32" s="218" customFormat="1" x14ac:dyDescent="0.2">
      <c r="A99" s="230" t="s">
        <v>454</v>
      </c>
      <c r="B99" s="219" t="s">
        <v>455</v>
      </c>
      <c r="C99" s="220" t="s">
        <v>269</v>
      </c>
      <c r="D99" s="221">
        <v>1050</v>
      </c>
      <c r="E99" s="222">
        <v>592565</v>
      </c>
      <c r="F99" s="222">
        <v>0</v>
      </c>
      <c r="G99" s="223">
        <v>0</v>
      </c>
      <c r="H99" s="221">
        <v>901</v>
      </c>
      <c r="I99" s="222">
        <v>562009</v>
      </c>
      <c r="J99" s="222">
        <v>0</v>
      </c>
      <c r="K99" s="223">
        <v>0</v>
      </c>
      <c r="L99" s="221">
        <v>794</v>
      </c>
      <c r="M99" s="222">
        <v>517980.5</v>
      </c>
      <c r="N99" s="222">
        <v>0</v>
      </c>
      <c r="O99" s="223">
        <v>0</v>
      </c>
      <c r="P99" s="221">
        <f t="shared" si="5"/>
        <v>-256</v>
      </c>
      <c r="Q99" s="222">
        <f t="shared" si="5"/>
        <v>-74584.5</v>
      </c>
      <c r="R99" s="222">
        <f t="shared" si="5"/>
        <v>0</v>
      </c>
      <c r="S99" s="223">
        <f t="shared" si="5"/>
        <v>0</v>
      </c>
      <c r="T99" s="221">
        <f t="shared" si="6"/>
        <v>-107</v>
      </c>
      <c r="U99" s="222">
        <f t="shared" si="6"/>
        <v>-44028.5</v>
      </c>
      <c r="V99" s="222">
        <f t="shared" si="6"/>
        <v>0</v>
      </c>
      <c r="W99" s="223">
        <f t="shared" si="6"/>
        <v>0</v>
      </c>
      <c r="X99" s="208"/>
      <c r="Y99" s="208"/>
      <c r="Z99" s="208"/>
      <c r="AA99" s="208"/>
      <c r="AB99" s="208"/>
      <c r="AC99" s="208"/>
      <c r="AD99" s="208"/>
      <c r="AE99" s="208"/>
      <c r="AF99" s="208"/>
    </row>
    <row r="100" spans="1:32" s="218" customFormat="1" x14ac:dyDescent="0.2">
      <c r="A100" s="230" t="s">
        <v>456</v>
      </c>
      <c r="B100" s="219" t="s">
        <v>457</v>
      </c>
      <c r="C100" s="220" t="s">
        <v>424</v>
      </c>
      <c r="D100" s="221">
        <v>588</v>
      </c>
      <c r="E100" s="222">
        <v>150784</v>
      </c>
      <c r="F100" s="222">
        <v>0</v>
      </c>
      <c r="G100" s="223">
        <v>0</v>
      </c>
      <c r="H100" s="221">
        <v>231</v>
      </c>
      <c r="I100" s="222">
        <v>135474</v>
      </c>
      <c r="J100" s="222">
        <v>0</v>
      </c>
      <c r="K100" s="223">
        <v>0</v>
      </c>
      <c r="L100" s="221">
        <v>568</v>
      </c>
      <c r="M100" s="222">
        <v>170276.8</v>
      </c>
      <c r="N100" s="222">
        <v>0</v>
      </c>
      <c r="O100" s="223">
        <v>0</v>
      </c>
      <c r="P100" s="221">
        <f t="shared" si="5"/>
        <v>-20</v>
      </c>
      <c r="Q100" s="222">
        <f t="shared" si="5"/>
        <v>19492.799999999988</v>
      </c>
      <c r="R100" s="222">
        <f t="shared" si="5"/>
        <v>0</v>
      </c>
      <c r="S100" s="223">
        <f t="shared" si="5"/>
        <v>0</v>
      </c>
      <c r="T100" s="221">
        <f t="shared" si="6"/>
        <v>337</v>
      </c>
      <c r="U100" s="222">
        <f t="shared" si="6"/>
        <v>34802.799999999988</v>
      </c>
      <c r="V100" s="222">
        <f t="shared" si="6"/>
        <v>0</v>
      </c>
      <c r="W100" s="223">
        <f t="shared" si="6"/>
        <v>0</v>
      </c>
      <c r="X100" s="208"/>
      <c r="Y100" s="208"/>
      <c r="Z100" s="208"/>
      <c r="AA100" s="208"/>
      <c r="AB100" s="208"/>
      <c r="AC100" s="208"/>
      <c r="AD100" s="208"/>
      <c r="AE100" s="208"/>
      <c r="AF100" s="208"/>
    </row>
    <row r="101" spans="1:32" s="218" customFormat="1" x14ac:dyDescent="0.2">
      <c r="A101" s="230" t="s">
        <v>458</v>
      </c>
      <c r="B101" s="219" t="s">
        <v>459</v>
      </c>
      <c r="C101" s="220" t="s">
        <v>424</v>
      </c>
      <c r="D101" s="221">
        <v>56</v>
      </c>
      <c r="E101" s="222">
        <v>18480</v>
      </c>
      <c r="F101" s="222">
        <v>0</v>
      </c>
      <c r="G101" s="223">
        <v>0</v>
      </c>
      <c r="H101" s="221">
        <v>50</v>
      </c>
      <c r="I101" s="222">
        <v>16800</v>
      </c>
      <c r="J101" s="222">
        <v>0</v>
      </c>
      <c r="K101" s="223">
        <v>0</v>
      </c>
      <c r="L101" s="221">
        <v>75</v>
      </c>
      <c r="M101" s="222">
        <v>25728</v>
      </c>
      <c r="N101" s="222">
        <v>0</v>
      </c>
      <c r="O101" s="223">
        <v>0</v>
      </c>
      <c r="P101" s="221">
        <f t="shared" si="5"/>
        <v>19</v>
      </c>
      <c r="Q101" s="222">
        <f t="shared" si="5"/>
        <v>7248</v>
      </c>
      <c r="R101" s="222">
        <f t="shared" si="5"/>
        <v>0</v>
      </c>
      <c r="S101" s="223">
        <f t="shared" si="5"/>
        <v>0</v>
      </c>
      <c r="T101" s="221">
        <f t="shared" si="6"/>
        <v>25</v>
      </c>
      <c r="U101" s="222">
        <f t="shared" si="6"/>
        <v>8928</v>
      </c>
      <c r="V101" s="222">
        <f t="shared" si="6"/>
        <v>0</v>
      </c>
      <c r="W101" s="223">
        <f t="shared" si="6"/>
        <v>0</v>
      </c>
      <c r="X101" s="208"/>
      <c r="Y101" s="208"/>
      <c r="Z101" s="208"/>
      <c r="AA101" s="208"/>
      <c r="AB101" s="208"/>
      <c r="AC101" s="208"/>
      <c r="AD101" s="208"/>
      <c r="AE101" s="208"/>
      <c r="AF101" s="208"/>
    </row>
    <row r="102" spans="1:32" s="218" customFormat="1" x14ac:dyDescent="0.2">
      <c r="A102" s="230" t="s">
        <v>460</v>
      </c>
      <c r="B102" s="219" t="s">
        <v>461</v>
      </c>
      <c r="C102" s="220" t="s">
        <v>269</v>
      </c>
      <c r="D102" s="221">
        <v>3792</v>
      </c>
      <c r="E102" s="222">
        <v>3210414.6</v>
      </c>
      <c r="F102" s="222">
        <v>79447.079999999973</v>
      </c>
      <c r="G102" s="223">
        <v>670159.72</v>
      </c>
      <c r="H102" s="221">
        <v>2683.5</v>
      </c>
      <c r="I102" s="222">
        <v>3043292.6</v>
      </c>
      <c r="J102" s="222">
        <v>30064.000000000004</v>
      </c>
      <c r="K102" s="223">
        <v>755299.07000000007</v>
      </c>
      <c r="L102" s="221">
        <v>3366.5</v>
      </c>
      <c r="M102" s="222">
        <v>3193860.9999999995</v>
      </c>
      <c r="N102" s="222">
        <v>49954.200000000004</v>
      </c>
      <c r="O102" s="223">
        <v>825938.31</v>
      </c>
      <c r="P102" s="221">
        <f t="shared" si="5"/>
        <v>-425.5</v>
      </c>
      <c r="Q102" s="222">
        <f t="shared" si="5"/>
        <v>-16553.600000000559</v>
      </c>
      <c r="R102" s="222">
        <f t="shared" si="5"/>
        <v>-29492.879999999968</v>
      </c>
      <c r="S102" s="223">
        <f t="shared" si="5"/>
        <v>155778.59000000008</v>
      </c>
      <c r="T102" s="221">
        <f t="shared" si="6"/>
        <v>683</v>
      </c>
      <c r="U102" s="222">
        <f t="shared" si="6"/>
        <v>150568.39999999944</v>
      </c>
      <c r="V102" s="222">
        <f t="shared" si="6"/>
        <v>19890.2</v>
      </c>
      <c r="W102" s="223">
        <f t="shared" si="6"/>
        <v>70639.239999999991</v>
      </c>
      <c r="X102" s="208"/>
      <c r="Y102" s="208"/>
      <c r="Z102" s="208"/>
      <c r="AA102" s="208"/>
      <c r="AB102" s="208"/>
      <c r="AC102" s="208"/>
      <c r="AD102" s="208"/>
      <c r="AE102" s="208"/>
      <c r="AF102" s="208"/>
    </row>
    <row r="103" spans="1:32" s="218" customFormat="1" x14ac:dyDescent="0.2">
      <c r="A103" s="230" t="s">
        <v>462</v>
      </c>
      <c r="B103" s="219" t="s">
        <v>463</v>
      </c>
      <c r="C103" s="220" t="s">
        <v>269</v>
      </c>
      <c r="D103" s="221"/>
      <c r="E103" s="222"/>
      <c r="F103" s="222"/>
      <c r="G103" s="223"/>
      <c r="H103" s="221"/>
      <c r="I103" s="222"/>
      <c r="J103" s="222"/>
      <c r="K103" s="223"/>
      <c r="L103" s="221">
        <v>123</v>
      </c>
      <c r="M103" s="222">
        <v>81631.799999999988</v>
      </c>
      <c r="N103" s="222">
        <v>0</v>
      </c>
      <c r="O103" s="223">
        <v>0</v>
      </c>
      <c r="P103" s="221">
        <f t="shared" si="5"/>
        <v>123</v>
      </c>
      <c r="Q103" s="222">
        <f t="shared" si="5"/>
        <v>81631.799999999988</v>
      </c>
      <c r="R103" s="222">
        <f t="shared" si="5"/>
        <v>0</v>
      </c>
      <c r="S103" s="223">
        <f t="shared" si="5"/>
        <v>0</v>
      </c>
      <c r="T103" s="221">
        <f t="shared" si="6"/>
        <v>123</v>
      </c>
      <c r="U103" s="222">
        <f t="shared" si="6"/>
        <v>81631.799999999988</v>
      </c>
      <c r="V103" s="222">
        <f t="shared" si="6"/>
        <v>0</v>
      </c>
      <c r="W103" s="223">
        <f t="shared" si="6"/>
        <v>0</v>
      </c>
      <c r="X103" s="208"/>
      <c r="Y103" s="208"/>
      <c r="Z103" s="208"/>
      <c r="AA103" s="208"/>
      <c r="AB103" s="208"/>
      <c r="AC103" s="208"/>
      <c r="AD103" s="208"/>
      <c r="AE103" s="208"/>
      <c r="AF103" s="208"/>
    </row>
    <row r="104" spans="1:32" s="218" customFormat="1" x14ac:dyDescent="0.2">
      <c r="A104" s="230" t="s">
        <v>464</v>
      </c>
      <c r="B104" s="219" t="s">
        <v>465</v>
      </c>
      <c r="C104" s="220" t="s">
        <v>274</v>
      </c>
      <c r="D104" s="221">
        <v>395</v>
      </c>
      <c r="E104" s="222">
        <v>251084</v>
      </c>
      <c r="F104" s="222">
        <v>0</v>
      </c>
      <c r="G104" s="223">
        <v>0</v>
      </c>
      <c r="H104" s="221">
        <v>300</v>
      </c>
      <c r="I104" s="222">
        <v>246762</v>
      </c>
      <c r="J104" s="222">
        <v>0</v>
      </c>
      <c r="K104" s="223">
        <v>0</v>
      </c>
      <c r="L104" s="221">
        <v>389</v>
      </c>
      <c r="M104" s="222">
        <v>282909.40000000002</v>
      </c>
      <c r="N104" s="222">
        <v>0</v>
      </c>
      <c r="O104" s="223">
        <v>0</v>
      </c>
      <c r="P104" s="221">
        <f t="shared" si="5"/>
        <v>-6</v>
      </c>
      <c r="Q104" s="222">
        <f t="shared" si="5"/>
        <v>31825.400000000023</v>
      </c>
      <c r="R104" s="222">
        <f t="shared" si="5"/>
        <v>0</v>
      </c>
      <c r="S104" s="223">
        <f t="shared" si="5"/>
        <v>0</v>
      </c>
      <c r="T104" s="221">
        <f t="shared" si="6"/>
        <v>89</v>
      </c>
      <c r="U104" s="222">
        <f t="shared" si="6"/>
        <v>36147.400000000023</v>
      </c>
      <c r="V104" s="222">
        <f t="shared" si="6"/>
        <v>0</v>
      </c>
      <c r="W104" s="223">
        <f t="shared" si="6"/>
        <v>0</v>
      </c>
      <c r="X104" s="208"/>
      <c r="Y104" s="208"/>
      <c r="Z104" s="208"/>
      <c r="AA104" s="208"/>
      <c r="AB104" s="208"/>
      <c r="AC104" s="208"/>
      <c r="AD104" s="208"/>
      <c r="AE104" s="208"/>
      <c r="AF104" s="208"/>
    </row>
    <row r="105" spans="1:32" s="218" customFormat="1" x14ac:dyDescent="0.2">
      <c r="A105" s="230" t="s">
        <v>466</v>
      </c>
      <c r="B105" s="219" t="s">
        <v>467</v>
      </c>
      <c r="C105" s="220" t="s">
        <v>269</v>
      </c>
      <c r="D105" s="221">
        <v>1574</v>
      </c>
      <c r="E105" s="222">
        <v>1127168</v>
      </c>
      <c r="F105" s="222">
        <v>4320</v>
      </c>
      <c r="G105" s="223">
        <v>0</v>
      </c>
      <c r="H105" s="221">
        <v>1184</v>
      </c>
      <c r="I105" s="222">
        <v>1077585.3999999999</v>
      </c>
      <c r="J105" s="222">
        <v>4074</v>
      </c>
      <c r="K105" s="223">
        <v>0</v>
      </c>
      <c r="L105" s="221">
        <v>1377.5</v>
      </c>
      <c r="M105" s="222">
        <v>1099415.3</v>
      </c>
      <c r="N105" s="222">
        <v>2716</v>
      </c>
      <c r="O105" s="223">
        <v>0</v>
      </c>
      <c r="P105" s="221">
        <f t="shared" si="5"/>
        <v>-196.5</v>
      </c>
      <c r="Q105" s="222">
        <f t="shared" si="5"/>
        <v>-27752.699999999953</v>
      </c>
      <c r="R105" s="222">
        <f t="shared" si="5"/>
        <v>-1604</v>
      </c>
      <c r="S105" s="223">
        <f t="shared" si="5"/>
        <v>0</v>
      </c>
      <c r="T105" s="221">
        <f t="shared" si="6"/>
        <v>193.5</v>
      </c>
      <c r="U105" s="222">
        <f t="shared" si="6"/>
        <v>21829.90000000014</v>
      </c>
      <c r="V105" s="222">
        <f t="shared" si="6"/>
        <v>-1358</v>
      </c>
      <c r="W105" s="223">
        <f t="shared" si="6"/>
        <v>0</v>
      </c>
      <c r="X105" s="208"/>
      <c r="Y105" s="208"/>
      <c r="Z105" s="208"/>
      <c r="AA105" s="208"/>
      <c r="AB105" s="208"/>
      <c r="AC105" s="208"/>
      <c r="AD105" s="208"/>
      <c r="AE105" s="208"/>
      <c r="AF105" s="208"/>
    </row>
    <row r="106" spans="1:32" s="218" customFormat="1" x14ac:dyDescent="0.2">
      <c r="A106" s="230" t="s">
        <v>468</v>
      </c>
      <c r="B106" s="219" t="s">
        <v>469</v>
      </c>
      <c r="C106" s="220" t="s">
        <v>269</v>
      </c>
      <c r="D106" s="221">
        <v>543</v>
      </c>
      <c r="E106" s="222">
        <v>310317.59999999998</v>
      </c>
      <c r="F106" s="222">
        <v>0</v>
      </c>
      <c r="G106" s="223">
        <v>0</v>
      </c>
      <c r="H106" s="221">
        <v>354</v>
      </c>
      <c r="I106" s="222">
        <v>312285.2</v>
      </c>
      <c r="J106" s="222">
        <v>0</v>
      </c>
      <c r="K106" s="223">
        <v>0</v>
      </c>
      <c r="L106" s="221">
        <v>334</v>
      </c>
      <c r="M106" s="222">
        <v>312284.79999999999</v>
      </c>
      <c r="N106" s="222">
        <v>0</v>
      </c>
      <c r="O106" s="223">
        <v>0</v>
      </c>
      <c r="P106" s="221">
        <f t="shared" si="5"/>
        <v>-209</v>
      </c>
      <c r="Q106" s="222">
        <f t="shared" si="5"/>
        <v>1967.2000000000116</v>
      </c>
      <c r="R106" s="222">
        <f t="shared" si="5"/>
        <v>0</v>
      </c>
      <c r="S106" s="223">
        <f t="shared" si="5"/>
        <v>0</v>
      </c>
      <c r="T106" s="221">
        <f t="shared" si="6"/>
        <v>-20</v>
      </c>
      <c r="U106" s="222">
        <f t="shared" si="6"/>
        <v>-0.40000000002328306</v>
      </c>
      <c r="V106" s="222">
        <f t="shared" si="6"/>
        <v>0</v>
      </c>
      <c r="W106" s="223">
        <f t="shared" si="6"/>
        <v>0</v>
      </c>
      <c r="X106" s="208"/>
      <c r="Y106" s="208"/>
      <c r="Z106" s="208"/>
      <c r="AA106" s="208"/>
      <c r="AB106" s="208"/>
      <c r="AC106" s="208"/>
      <c r="AD106" s="208"/>
      <c r="AE106" s="208"/>
      <c r="AF106" s="208"/>
    </row>
    <row r="107" spans="1:32" s="218" customFormat="1" x14ac:dyDescent="0.2">
      <c r="A107" s="230" t="s">
        <v>470</v>
      </c>
      <c r="B107" s="219" t="s">
        <v>471</v>
      </c>
      <c r="C107" s="220" t="s">
        <v>269</v>
      </c>
      <c r="D107" s="221">
        <v>441</v>
      </c>
      <c r="E107" s="222">
        <v>263488</v>
      </c>
      <c r="F107" s="222">
        <v>0</v>
      </c>
      <c r="G107" s="223">
        <v>0</v>
      </c>
      <c r="H107" s="221">
        <v>434</v>
      </c>
      <c r="I107" s="222">
        <v>292931</v>
      </c>
      <c r="J107" s="222">
        <v>0</v>
      </c>
      <c r="K107" s="223">
        <v>0</v>
      </c>
      <c r="L107" s="221">
        <v>592</v>
      </c>
      <c r="M107" s="222">
        <v>321269.59999999998</v>
      </c>
      <c r="N107" s="222">
        <v>0</v>
      </c>
      <c r="O107" s="223">
        <v>0</v>
      </c>
      <c r="P107" s="221">
        <f t="shared" si="5"/>
        <v>151</v>
      </c>
      <c r="Q107" s="222">
        <f t="shared" si="5"/>
        <v>57781.599999999977</v>
      </c>
      <c r="R107" s="222">
        <f t="shared" si="5"/>
        <v>0</v>
      </c>
      <c r="S107" s="223">
        <f t="shared" si="5"/>
        <v>0</v>
      </c>
      <c r="T107" s="221">
        <f t="shared" si="6"/>
        <v>158</v>
      </c>
      <c r="U107" s="222">
        <f t="shared" si="6"/>
        <v>28338.599999999977</v>
      </c>
      <c r="V107" s="222">
        <f t="shared" si="6"/>
        <v>0</v>
      </c>
      <c r="W107" s="223">
        <f t="shared" si="6"/>
        <v>0</v>
      </c>
      <c r="X107" s="208"/>
      <c r="Y107" s="208"/>
      <c r="Z107" s="208"/>
      <c r="AA107" s="208"/>
      <c r="AB107" s="208"/>
      <c r="AC107" s="208"/>
      <c r="AD107" s="208"/>
      <c r="AE107" s="208"/>
      <c r="AF107" s="208"/>
    </row>
    <row r="108" spans="1:32" s="218" customFormat="1" x14ac:dyDescent="0.2">
      <c r="A108" s="230" t="s">
        <v>472</v>
      </c>
      <c r="B108" s="219" t="s">
        <v>473</v>
      </c>
      <c r="C108" s="220" t="s">
        <v>284</v>
      </c>
      <c r="D108" s="221">
        <v>559</v>
      </c>
      <c r="E108" s="222">
        <v>136896</v>
      </c>
      <c r="F108" s="222">
        <v>0</v>
      </c>
      <c r="G108" s="223">
        <v>0</v>
      </c>
      <c r="H108" s="221">
        <v>149</v>
      </c>
      <c r="I108" s="222">
        <v>119048.8</v>
      </c>
      <c r="J108" s="222">
        <v>0</v>
      </c>
      <c r="K108" s="223">
        <v>0</v>
      </c>
      <c r="L108" s="221">
        <v>526</v>
      </c>
      <c r="M108" s="222">
        <v>160890.20000000001</v>
      </c>
      <c r="N108" s="222">
        <v>0</v>
      </c>
      <c r="O108" s="223">
        <v>0</v>
      </c>
      <c r="P108" s="221">
        <f t="shared" si="5"/>
        <v>-33</v>
      </c>
      <c r="Q108" s="222">
        <f t="shared" si="5"/>
        <v>23994.200000000012</v>
      </c>
      <c r="R108" s="222">
        <f t="shared" si="5"/>
        <v>0</v>
      </c>
      <c r="S108" s="223">
        <f t="shared" si="5"/>
        <v>0</v>
      </c>
      <c r="T108" s="221">
        <f t="shared" si="6"/>
        <v>377</v>
      </c>
      <c r="U108" s="222">
        <f t="shared" si="6"/>
        <v>41841.400000000009</v>
      </c>
      <c r="V108" s="222">
        <f t="shared" si="6"/>
        <v>0</v>
      </c>
      <c r="W108" s="223">
        <f t="shared" si="6"/>
        <v>0</v>
      </c>
      <c r="X108" s="208"/>
      <c r="Y108" s="208"/>
      <c r="Z108" s="208"/>
      <c r="AA108" s="208"/>
      <c r="AB108" s="208"/>
      <c r="AC108" s="208"/>
      <c r="AD108" s="208"/>
      <c r="AE108" s="208"/>
      <c r="AF108" s="208"/>
    </row>
    <row r="109" spans="1:32" s="218" customFormat="1" x14ac:dyDescent="0.2">
      <c r="A109" s="230" t="s">
        <v>474</v>
      </c>
      <c r="B109" s="219" t="s">
        <v>475</v>
      </c>
      <c r="C109" s="220" t="s">
        <v>284</v>
      </c>
      <c r="D109" s="221"/>
      <c r="E109" s="222"/>
      <c r="F109" s="222"/>
      <c r="G109" s="223"/>
      <c r="H109" s="221">
        <v>97</v>
      </c>
      <c r="I109" s="222">
        <v>83244</v>
      </c>
      <c r="J109" s="222">
        <v>0</v>
      </c>
      <c r="K109" s="223">
        <v>0</v>
      </c>
      <c r="L109" s="221">
        <v>372</v>
      </c>
      <c r="M109" s="222">
        <v>128949.4</v>
      </c>
      <c r="N109" s="222">
        <v>0</v>
      </c>
      <c r="O109" s="223">
        <v>0</v>
      </c>
      <c r="P109" s="221">
        <f t="shared" si="5"/>
        <v>372</v>
      </c>
      <c r="Q109" s="222">
        <f t="shared" si="5"/>
        <v>128949.4</v>
      </c>
      <c r="R109" s="222">
        <f t="shared" si="5"/>
        <v>0</v>
      </c>
      <c r="S109" s="223">
        <f t="shared" si="5"/>
        <v>0</v>
      </c>
      <c r="T109" s="221">
        <f t="shared" si="6"/>
        <v>275</v>
      </c>
      <c r="U109" s="222">
        <f t="shared" si="6"/>
        <v>45705.399999999994</v>
      </c>
      <c r="V109" s="222">
        <f t="shared" si="6"/>
        <v>0</v>
      </c>
      <c r="W109" s="223">
        <f t="shared" si="6"/>
        <v>0</v>
      </c>
      <c r="X109" s="208"/>
      <c r="Y109" s="208"/>
      <c r="Z109" s="208"/>
      <c r="AA109" s="208"/>
      <c r="AB109" s="208"/>
      <c r="AC109" s="208"/>
      <c r="AD109" s="208"/>
      <c r="AE109" s="208"/>
      <c r="AF109" s="208"/>
    </row>
    <row r="110" spans="1:32" s="218" customFormat="1" x14ac:dyDescent="0.2">
      <c r="A110" s="230" t="s">
        <v>476</v>
      </c>
      <c r="B110" s="219" t="s">
        <v>477</v>
      </c>
      <c r="C110" s="220" t="s">
        <v>269</v>
      </c>
      <c r="D110" s="221">
        <v>496</v>
      </c>
      <c r="E110" s="222">
        <v>178276</v>
      </c>
      <c r="F110" s="222">
        <v>0</v>
      </c>
      <c r="G110" s="223">
        <v>0</v>
      </c>
      <c r="H110" s="221">
        <v>297</v>
      </c>
      <c r="I110" s="222">
        <v>172180</v>
      </c>
      <c r="J110" s="222">
        <v>0</v>
      </c>
      <c r="K110" s="223">
        <v>0</v>
      </c>
      <c r="L110" s="221">
        <v>378</v>
      </c>
      <c r="M110" s="222">
        <v>180000.1</v>
      </c>
      <c r="N110" s="222">
        <v>0</v>
      </c>
      <c r="O110" s="223">
        <v>0</v>
      </c>
      <c r="P110" s="221">
        <f t="shared" si="5"/>
        <v>-118</v>
      </c>
      <c r="Q110" s="222">
        <f t="shared" si="5"/>
        <v>1724.1000000000058</v>
      </c>
      <c r="R110" s="222">
        <f t="shared" si="5"/>
        <v>0</v>
      </c>
      <c r="S110" s="223">
        <f t="shared" si="5"/>
        <v>0</v>
      </c>
      <c r="T110" s="221">
        <f t="shared" si="6"/>
        <v>81</v>
      </c>
      <c r="U110" s="222">
        <f t="shared" si="6"/>
        <v>7820.1000000000058</v>
      </c>
      <c r="V110" s="222">
        <f t="shared" si="6"/>
        <v>0</v>
      </c>
      <c r="W110" s="223">
        <f t="shared" si="6"/>
        <v>0</v>
      </c>
      <c r="X110" s="208"/>
      <c r="Y110" s="208"/>
      <c r="Z110" s="208"/>
      <c r="AA110" s="208"/>
      <c r="AB110" s="208"/>
      <c r="AC110" s="208"/>
      <c r="AD110" s="208"/>
      <c r="AE110" s="208"/>
      <c r="AF110" s="208"/>
    </row>
    <row r="111" spans="1:32" s="218" customFormat="1" x14ac:dyDescent="0.2">
      <c r="A111" s="230" t="s">
        <v>478</v>
      </c>
      <c r="B111" s="219" t="s">
        <v>479</v>
      </c>
      <c r="C111" s="220" t="s">
        <v>301</v>
      </c>
      <c r="D111" s="221">
        <v>0</v>
      </c>
      <c r="E111" s="222">
        <v>20410</v>
      </c>
      <c r="F111" s="222">
        <v>0</v>
      </c>
      <c r="G111" s="223">
        <v>0</v>
      </c>
      <c r="H111" s="221">
        <v>0</v>
      </c>
      <c r="I111" s="222">
        <v>11587</v>
      </c>
      <c r="J111" s="222">
        <v>0</v>
      </c>
      <c r="K111" s="223">
        <v>0</v>
      </c>
      <c r="L111" s="221">
        <v>0</v>
      </c>
      <c r="M111" s="222">
        <v>21530</v>
      </c>
      <c r="N111" s="222">
        <v>0</v>
      </c>
      <c r="O111" s="223">
        <v>0</v>
      </c>
      <c r="P111" s="221">
        <f t="shared" si="5"/>
        <v>0</v>
      </c>
      <c r="Q111" s="222">
        <f t="shared" si="5"/>
        <v>1120</v>
      </c>
      <c r="R111" s="222">
        <f t="shared" si="5"/>
        <v>0</v>
      </c>
      <c r="S111" s="223">
        <f t="shared" si="5"/>
        <v>0</v>
      </c>
      <c r="T111" s="221">
        <f t="shared" si="6"/>
        <v>0</v>
      </c>
      <c r="U111" s="222">
        <f t="shared" si="6"/>
        <v>9943</v>
      </c>
      <c r="V111" s="222">
        <f t="shared" si="6"/>
        <v>0</v>
      </c>
      <c r="W111" s="223">
        <f t="shared" si="6"/>
        <v>0</v>
      </c>
      <c r="X111" s="208"/>
      <c r="Y111" s="208"/>
      <c r="Z111" s="208"/>
      <c r="AA111" s="208"/>
      <c r="AB111" s="208"/>
      <c r="AC111" s="208"/>
      <c r="AD111" s="208"/>
      <c r="AE111" s="208"/>
      <c r="AF111" s="208"/>
    </row>
    <row r="112" spans="1:32" s="218" customFormat="1" x14ac:dyDescent="0.2">
      <c r="A112" s="230" t="s">
        <v>480</v>
      </c>
      <c r="B112" s="219" t="s">
        <v>481</v>
      </c>
      <c r="C112" s="220" t="s">
        <v>301</v>
      </c>
      <c r="D112" s="221">
        <v>0</v>
      </c>
      <c r="E112" s="222">
        <v>13500</v>
      </c>
      <c r="F112" s="222">
        <v>0</v>
      </c>
      <c r="G112" s="223">
        <v>0</v>
      </c>
      <c r="H112" s="221">
        <v>0</v>
      </c>
      <c r="I112" s="222">
        <v>16908</v>
      </c>
      <c r="J112" s="222">
        <v>0</v>
      </c>
      <c r="K112" s="223">
        <v>0</v>
      </c>
      <c r="L112" s="221">
        <v>0</v>
      </c>
      <c r="M112" s="222">
        <v>14700</v>
      </c>
      <c r="N112" s="222">
        <v>0</v>
      </c>
      <c r="O112" s="223">
        <v>0</v>
      </c>
      <c r="P112" s="221">
        <f t="shared" si="5"/>
        <v>0</v>
      </c>
      <c r="Q112" s="222">
        <f t="shared" si="5"/>
        <v>1200</v>
      </c>
      <c r="R112" s="222">
        <f t="shared" si="5"/>
        <v>0</v>
      </c>
      <c r="S112" s="223">
        <f t="shared" si="5"/>
        <v>0</v>
      </c>
      <c r="T112" s="221">
        <f t="shared" si="6"/>
        <v>0</v>
      </c>
      <c r="U112" s="222">
        <f t="shared" si="6"/>
        <v>-2208</v>
      </c>
      <c r="V112" s="222">
        <f t="shared" si="6"/>
        <v>0</v>
      </c>
      <c r="W112" s="223">
        <f t="shared" si="6"/>
        <v>0</v>
      </c>
      <c r="X112" s="208"/>
      <c r="Y112" s="208"/>
      <c r="Z112" s="208"/>
      <c r="AA112" s="208"/>
      <c r="AB112" s="208"/>
      <c r="AC112" s="208"/>
      <c r="AD112" s="208"/>
      <c r="AE112" s="208"/>
      <c r="AF112" s="208"/>
    </row>
    <row r="113" spans="1:32" s="218" customFormat="1" x14ac:dyDescent="0.2">
      <c r="A113" s="230" t="s">
        <v>482</v>
      </c>
      <c r="B113" s="219" t="s">
        <v>483</v>
      </c>
      <c r="C113" s="220" t="s">
        <v>269</v>
      </c>
      <c r="D113" s="221">
        <v>3946</v>
      </c>
      <c r="E113" s="222">
        <v>3415272</v>
      </c>
      <c r="F113" s="222">
        <v>141334.70999999996</v>
      </c>
      <c r="G113" s="223">
        <v>420197.18000000005</v>
      </c>
      <c r="H113" s="221">
        <v>3073</v>
      </c>
      <c r="I113" s="222">
        <v>3265974.2</v>
      </c>
      <c r="J113" s="222">
        <v>73919.070000000007</v>
      </c>
      <c r="K113" s="223">
        <v>331086.58</v>
      </c>
      <c r="L113" s="221">
        <v>3206</v>
      </c>
      <c r="M113" s="222">
        <v>3315100.05</v>
      </c>
      <c r="N113" s="222">
        <v>88915.47</v>
      </c>
      <c r="O113" s="223">
        <v>283911.62</v>
      </c>
      <c r="P113" s="221">
        <f t="shared" si="5"/>
        <v>-740</v>
      </c>
      <c r="Q113" s="222">
        <f t="shared" si="5"/>
        <v>-100171.95000000019</v>
      </c>
      <c r="R113" s="222">
        <f t="shared" si="5"/>
        <v>-52419.239999999962</v>
      </c>
      <c r="S113" s="223">
        <f t="shared" si="5"/>
        <v>-136285.56000000006</v>
      </c>
      <c r="T113" s="221">
        <f t="shared" si="6"/>
        <v>133</v>
      </c>
      <c r="U113" s="222">
        <f t="shared" si="6"/>
        <v>49125.849999999627</v>
      </c>
      <c r="V113" s="222">
        <f t="shared" si="6"/>
        <v>14996.399999999994</v>
      </c>
      <c r="W113" s="223">
        <f t="shared" si="6"/>
        <v>-47174.960000000021</v>
      </c>
      <c r="X113" s="208"/>
      <c r="Y113" s="208"/>
      <c r="Z113" s="208"/>
      <c r="AA113" s="208"/>
      <c r="AB113" s="208"/>
      <c r="AC113" s="208"/>
      <c r="AD113" s="208"/>
      <c r="AE113" s="208"/>
      <c r="AF113" s="208"/>
    </row>
    <row r="114" spans="1:32" s="218" customFormat="1" x14ac:dyDescent="0.2">
      <c r="A114" s="230" t="s">
        <v>484</v>
      </c>
      <c r="B114" s="219" t="s">
        <v>485</v>
      </c>
      <c r="C114" s="220" t="s">
        <v>328</v>
      </c>
      <c r="D114" s="221">
        <v>0</v>
      </c>
      <c r="E114" s="222">
        <v>122976</v>
      </c>
      <c r="F114" s="222">
        <v>0</v>
      </c>
      <c r="G114" s="223">
        <v>0</v>
      </c>
      <c r="H114" s="221">
        <v>0</v>
      </c>
      <c r="I114" s="222">
        <v>156570</v>
      </c>
      <c r="J114" s="222">
        <v>0</v>
      </c>
      <c r="K114" s="223">
        <v>0</v>
      </c>
      <c r="L114" s="221">
        <v>0</v>
      </c>
      <c r="M114" s="222">
        <v>172084</v>
      </c>
      <c r="N114" s="222">
        <v>0</v>
      </c>
      <c r="O114" s="223">
        <v>0</v>
      </c>
      <c r="P114" s="221">
        <f t="shared" si="5"/>
        <v>0</v>
      </c>
      <c r="Q114" s="222">
        <f t="shared" si="5"/>
        <v>49108</v>
      </c>
      <c r="R114" s="222">
        <f t="shared" si="5"/>
        <v>0</v>
      </c>
      <c r="S114" s="223">
        <f t="shared" si="5"/>
        <v>0</v>
      </c>
      <c r="T114" s="221">
        <f t="shared" si="6"/>
        <v>0</v>
      </c>
      <c r="U114" s="222">
        <f t="shared" si="6"/>
        <v>15514</v>
      </c>
      <c r="V114" s="222">
        <f t="shared" si="6"/>
        <v>0</v>
      </c>
      <c r="W114" s="223">
        <f t="shared" si="6"/>
        <v>0</v>
      </c>
      <c r="X114" s="208"/>
      <c r="Y114" s="208"/>
      <c r="Z114" s="208"/>
      <c r="AA114" s="208"/>
      <c r="AB114" s="208"/>
      <c r="AC114" s="208"/>
      <c r="AD114" s="208"/>
      <c r="AE114" s="208"/>
      <c r="AF114" s="208"/>
    </row>
    <row r="115" spans="1:32" s="218" customFormat="1" x14ac:dyDescent="0.2">
      <c r="A115" s="230" t="s">
        <v>486</v>
      </c>
      <c r="B115" s="219" t="s">
        <v>122</v>
      </c>
      <c r="C115" s="220" t="s">
        <v>269</v>
      </c>
      <c r="D115" s="221">
        <v>320</v>
      </c>
      <c r="E115" s="222">
        <v>190824</v>
      </c>
      <c r="F115" s="222">
        <v>0</v>
      </c>
      <c r="G115" s="223">
        <v>0</v>
      </c>
      <c r="H115" s="221">
        <v>237</v>
      </c>
      <c r="I115" s="222">
        <v>186224</v>
      </c>
      <c r="J115" s="222">
        <v>0</v>
      </c>
      <c r="K115" s="223">
        <v>0</v>
      </c>
      <c r="L115" s="221">
        <v>277</v>
      </c>
      <c r="M115" s="222">
        <v>190078.3</v>
      </c>
      <c r="N115" s="222">
        <v>0</v>
      </c>
      <c r="O115" s="223">
        <v>0</v>
      </c>
      <c r="P115" s="221">
        <f t="shared" si="5"/>
        <v>-43</v>
      </c>
      <c r="Q115" s="222">
        <f t="shared" si="5"/>
        <v>-745.70000000001164</v>
      </c>
      <c r="R115" s="222">
        <f t="shared" si="5"/>
        <v>0</v>
      </c>
      <c r="S115" s="223">
        <f t="shared" si="5"/>
        <v>0</v>
      </c>
      <c r="T115" s="221">
        <f t="shared" si="6"/>
        <v>40</v>
      </c>
      <c r="U115" s="222">
        <f t="shared" si="6"/>
        <v>3854.2999999999884</v>
      </c>
      <c r="V115" s="222">
        <f t="shared" si="6"/>
        <v>0</v>
      </c>
      <c r="W115" s="223">
        <f t="shared" si="6"/>
        <v>0</v>
      </c>
      <c r="X115" s="208"/>
      <c r="Y115" s="208"/>
      <c r="Z115" s="208"/>
      <c r="AA115" s="208"/>
      <c r="AB115" s="208"/>
      <c r="AC115" s="208"/>
      <c r="AD115" s="208"/>
      <c r="AE115" s="208"/>
      <c r="AF115" s="208"/>
    </row>
    <row r="116" spans="1:32" s="218" customFormat="1" x14ac:dyDescent="0.2">
      <c r="A116" s="230" t="s">
        <v>487</v>
      </c>
      <c r="B116" s="219" t="s">
        <v>121</v>
      </c>
      <c r="C116" s="220" t="s">
        <v>269</v>
      </c>
      <c r="D116" s="221">
        <v>284</v>
      </c>
      <c r="E116" s="222">
        <v>166822</v>
      </c>
      <c r="F116" s="222">
        <v>0</v>
      </c>
      <c r="G116" s="223">
        <v>0</v>
      </c>
      <c r="H116" s="221">
        <v>256</v>
      </c>
      <c r="I116" s="222">
        <v>188069</v>
      </c>
      <c r="J116" s="222">
        <v>0</v>
      </c>
      <c r="K116" s="223">
        <v>0</v>
      </c>
      <c r="L116" s="221">
        <v>230</v>
      </c>
      <c r="M116" s="222">
        <v>162950.1</v>
      </c>
      <c r="N116" s="222">
        <v>0</v>
      </c>
      <c r="O116" s="223">
        <v>0</v>
      </c>
      <c r="P116" s="221">
        <f t="shared" si="5"/>
        <v>-54</v>
      </c>
      <c r="Q116" s="222">
        <f t="shared" si="5"/>
        <v>-3871.8999999999942</v>
      </c>
      <c r="R116" s="222">
        <f t="shared" si="5"/>
        <v>0</v>
      </c>
      <c r="S116" s="223">
        <f t="shared" si="5"/>
        <v>0</v>
      </c>
      <c r="T116" s="221">
        <f t="shared" si="6"/>
        <v>-26</v>
      </c>
      <c r="U116" s="222">
        <f t="shared" si="6"/>
        <v>-25118.899999999994</v>
      </c>
      <c r="V116" s="222">
        <f t="shared" si="6"/>
        <v>0</v>
      </c>
      <c r="W116" s="223">
        <f t="shared" si="6"/>
        <v>0</v>
      </c>
      <c r="X116" s="208"/>
      <c r="Y116" s="208"/>
      <c r="Z116" s="208"/>
      <c r="AA116" s="208"/>
      <c r="AB116" s="208"/>
      <c r="AC116" s="208"/>
      <c r="AD116" s="208"/>
      <c r="AE116" s="208"/>
      <c r="AF116" s="208"/>
    </row>
    <row r="117" spans="1:32" s="218" customFormat="1" x14ac:dyDescent="0.2">
      <c r="A117" s="230" t="s">
        <v>488</v>
      </c>
      <c r="B117" s="219" t="s">
        <v>489</v>
      </c>
      <c r="C117" s="220" t="s">
        <v>269</v>
      </c>
      <c r="D117" s="221">
        <v>5155</v>
      </c>
      <c r="E117" s="222">
        <v>4207272.2</v>
      </c>
      <c r="F117" s="222">
        <v>64077.119999999959</v>
      </c>
      <c r="G117" s="223">
        <v>0</v>
      </c>
      <c r="H117" s="221">
        <v>3549</v>
      </c>
      <c r="I117" s="222">
        <v>3570725</v>
      </c>
      <c r="J117" s="222">
        <v>6945.2000000000007</v>
      </c>
      <c r="K117" s="223">
        <v>0</v>
      </c>
      <c r="L117" s="221">
        <v>4436</v>
      </c>
      <c r="M117" s="222">
        <v>4025589.5000000005</v>
      </c>
      <c r="N117" s="222">
        <v>6512</v>
      </c>
      <c r="O117" s="223">
        <v>0</v>
      </c>
      <c r="P117" s="221">
        <f t="shared" si="5"/>
        <v>-719</v>
      </c>
      <c r="Q117" s="222">
        <f t="shared" si="5"/>
        <v>-181682.69999999972</v>
      </c>
      <c r="R117" s="222">
        <f t="shared" si="5"/>
        <v>-57565.119999999959</v>
      </c>
      <c r="S117" s="223">
        <f t="shared" si="5"/>
        <v>0</v>
      </c>
      <c r="T117" s="221">
        <f t="shared" si="6"/>
        <v>887</v>
      </c>
      <c r="U117" s="222">
        <f t="shared" si="6"/>
        <v>454864.50000000047</v>
      </c>
      <c r="V117" s="222">
        <f t="shared" si="6"/>
        <v>-433.20000000000073</v>
      </c>
      <c r="W117" s="223">
        <f t="shared" si="6"/>
        <v>0</v>
      </c>
      <c r="X117" s="208"/>
      <c r="Y117" s="208"/>
      <c r="Z117" s="208"/>
      <c r="AA117" s="208"/>
      <c r="AB117" s="208"/>
      <c r="AC117" s="208"/>
      <c r="AD117" s="208"/>
      <c r="AE117" s="208"/>
      <c r="AF117" s="208"/>
    </row>
    <row r="118" spans="1:32" s="218" customFormat="1" x14ac:dyDescent="0.2">
      <c r="A118" s="230" t="s">
        <v>490</v>
      </c>
      <c r="B118" s="219" t="s">
        <v>491</v>
      </c>
      <c r="C118" s="220" t="s">
        <v>269</v>
      </c>
      <c r="D118" s="221">
        <v>446</v>
      </c>
      <c r="E118" s="222">
        <v>384116</v>
      </c>
      <c r="F118" s="222">
        <v>0</v>
      </c>
      <c r="G118" s="223">
        <v>0</v>
      </c>
      <c r="H118" s="221">
        <v>319</v>
      </c>
      <c r="I118" s="222">
        <v>333891</v>
      </c>
      <c r="J118" s="222">
        <v>0</v>
      </c>
      <c r="K118" s="223">
        <v>0</v>
      </c>
      <c r="L118" s="221">
        <v>401</v>
      </c>
      <c r="M118" s="222">
        <v>384546.2</v>
      </c>
      <c r="N118" s="222">
        <v>0</v>
      </c>
      <c r="O118" s="223">
        <v>0</v>
      </c>
      <c r="P118" s="221">
        <f t="shared" si="5"/>
        <v>-45</v>
      </c>
      <c r="Q118" s="222">
        <f t="shared" si="5"/>
        <v>430.20000000001164</v>
      </c>
      <c r="R118" s="222">
        <f t="shared" si="5"/>
        <v>0</v>
      </c>
      <c r="S118" s="223">
        <f t="shared" si="5"/>
        <v>0</v>
      </c>
      <c r="T118" s="221">
        <f t="shared" si="6"/>
        <v>82</v>
      </c>
      <c r="U118" s="222">
        <f t="shared" si="6"/>
        <v>50655.200000000012</v>
      </c>
      <c r="V118" s="222">
        <f t="shared" si="6"/>
        <v>0</v>
      </c>
      <c r="W118" s="223">
        <f t="shared" si="6"/>
        <v>0</v>
      </c>
      <c r="X118" s="208"/>
      <c r="Y118" s="208"/>
      <c r="Z118" s="208"/>
      <c r="AA118" s="208"/>
      <c r="AB118" s="208"/>
      <c r="AC118" s="208"/>
      <c r="AD118" s="208"/>
      <c r="AE118" s="208"/>
      <c r="AF118" s="208"/>
    </row>
    <row r="119" spans="1:32" s="218" customFormat="1" x14ac:dyDescent="0.2">
      <c r="A119" s="230" t="s">
        <v>492</v>
      </c>
      <c r="B119" s="219" t="s">
        <v>120</v>
      </c>
      <c r="C119" s="220" t="s">
        <v>269</v>
      </c>
      <c r="D119" s="221">
        <v>494</v>
      </c>
      <c r="E119" s="222">
        <v>277043</v>
      </c>
      <c r="F119" s="222">
        <v>0</v>
      </c>
      <c r="G119" s="223">
        <v>0</v>
      </c>
      <c r="H119" s="221">
        <v>328</v>
      </c>
      <c r="I119" s="222">
        <v>253197</v>
      </c>
      <c r="J119" s="222">
        <v>0</v>
      </c>
      <c r="K119" s="223">
        <v>0</v>
      </c>
      <c r="L119" s="221">
        <v>454</v>
      </c>
      <c r="M119" s="222">
        <v>300159.2</v>
      </c>
      <c r="N119" s="222">
        <v>0</v>
      </c>
      <c r="O119" s="223">
        <v>0</v>
      </c>
      <c r="P119" s="221">
        <f t="shared" si="5"/>
        <v>-40</v>
      </c>
      <c r="Q119" s="222">
        <f t="shared" si="5"/>
        <v>23116.200000000012</v>
      </c>
      <c r="R119" s="222">
        <f t="shared" si="5"/>
        <v>0</v>
      </c>
      <c r="S119" s="223">
        <f t="shared" si="5"/>
        <v>0</v>
      </c>
      <c r="T119" s="221">
        <f t="shared" si="6"/>
        <v>126</v>
      </c>
      <c r="U119" s="222">
        <f t="shared" si="6"/>
        <v>46962.200000000012</v>
      </c>
      <c r="V119" s="222">
        <f t="shared" si="6"/>
        <v>0</v>
      </c>
      <c r="W119" s="223">
        <f t="shared" si="6"/>
        <v>0</v>
      </c>
      <c r="X119" s="208"/>
      <c r="Y119" s="208"/>
      <c r="Z119" s="208"/>
      <c r="AA119" s="208"/>
      <c r="AB119" s="208"/>
      <c r="AC119" s="208"/>
      <c r="AD119" s="208"/>
      <c r="AE119" s="208"/>
      <c r="AF119" s="208"/>
    </row>
    <row r="120" spans="1:32" s="218" customFormat="1" x14ac:dyDescent="0.2">
      <c r="A120" s="230" t="s">
        <v>493</v>
      </c>
      <c r="B120" s="219" t="s">
        <v>494</v>
      </c>
      <c r="C120" s="220" t="s">
        <v>269</v>
      </c>
      <c r="D120" s="221">
        <v>2758</v>
      </c>
      <c r="E120" s="222">
        <v>2028006.2000000002</v>
      </c>
      <c r="F120" s="222">
        <v>19166.75</v>
      </c>
      <c r="G120" s="223">
        <v>0</v>
      </c>
      <c r="H120" s="221">
        <v>1636</v>
      </c>
      <c r="I120" s="222">
        <v>2047936.2</v>
      </c>
      <c r="J120" s="222">
        <v>0</v>
      </c>
      <c r="K120" s="223">
        <v>0</v>
      </c>
      <c r="L120" s="221">
        <v>1682</v>
      </c>
      <c r="M120" s="222">
        <v>2088037.0000000002</v>
      </c>
      <c r="N120" s="222">
        <v>0</v>
      </c>
      <c r="O120" s="223">
        <v>0</v>
      </c>
      <c r="P120" s="221">
        <f t="shared" si="5"/>
        <v>-1076</v>
      </c>
      <c r="Q120" s="222">
        <f t="shared" si="5"/>
        <v>60030.800000000047</v>
      </c>
      <c r="R120" s="222">
        <f t="shared" si="5"/>
        <v>-19166.75</v>
      </c>
      <c r="S120" s="223">
        <f t="shared" si="5"/>
        <v>0</v>
      </c>
      <c r="T120" s="221">
        <f t="shared" si="6"/>
        <v>46</v>
      </c>
      <c r="U120" s="222">
        <f t="shared" si="6"/>
        <v>40100.800000000279</v>
      </c>
      <c r="V120" s="222">
        <f t="shared" si="6"/>
        <v>0</v>
      </c>
      <c r="W120" s="223">
        <f t="shared" si="6"/>
        <v>0</v>
      </c>
      <c r="X120" s="208"/>
      <c r="Y120" s="208"/>
      <c r="Z120" s="208"/>
      <c r="AA120" s="208"/>
      <c r="AB120" s="208"/>
      <c r="AC120" s="208"/>
      <c r="AD120" s="208"/>
      <c r="AE120" s="208"/>
      <c r="AF120" s="208"/>
    </row>
    <row r="121" spans="1:32" s="218" customFormat="1" x14ac:dyDescent="0.2">
      <c r="A121" s="230" t="s">
        <v>495</v>
      </c>
      <c r="B121" s="219" t="s">
        <v>496</v>
      </c>
      <c r="C121" s="220" t="s">
        <v>284</v>
      </c>
      <c r="D121" s="221">
        <v>764</v>
      </c>
      <c r="E121" s="222">
        <v>238294</v>
      </c>
      <c r="F121" s="222">
        <v>0</v>
      </c>
      <c r="G121" s="223">
        <v>0</v>
      </c>
      <c r="H121" s="221">
        <v>220</v>
      </c>
      <c r="I121" s="222">
        <v>227305</v>
      </c>
      <c r="J121" s="222">
        <v>0</v>
      </c>
      <c r="K121" s="223">
        <v>0</v>
      </c>
      <c r="L121" s="221">
        <v>478</v>
      </c>
      <c r="M121" s="222">
        <v>218211.8</v>
      </c>
      <c r="N121" s="222">
        <v>0</v>
      </c>
      <c r="O121" s="223">
        <v>0</v>
      </c>
      <c r="P121" s="221">
        <f t="shared" si="5"/>
        <v>-286</v>
      </c>
      <c r="Q121" s="222">
        <f t="shared" si="5"/>
        <v>-20082.200000000012</v>
      </c>
      <c r="R121" s="222">
        <f t="shared" si="5"/>
        <v>0</v>
      </c>
      <c r="S121" s="223">
        <f t="shared" si="5"/>
        <v>0</v>
      </c>
      <c r="T121" s="221">
        <f t="shared" si="6"/>
        <v>258</v>
      </c>
      <c r="U121" s="222">
        <f t="shared" si="6"/>
        <v>-9093.2000000000116</v>
      </c>
      <c r="V121" s="222">
        <f t="shared" si="6"/>
        <v>0</v>
      </c>
      <c r="W121" s="223">
        <f t="shared" si="6"/>
        <v>0</v>
      </c>
      <c r="X121" s="208"/>
      <c r="Y121" s="208"/>
      <c r="Z121" s="208"/>
      <c r="AA121" s="208"/>
      <c r="AB121" s="208"/>
      <c r="AC121" s="208"/>
      <c r="AD121" s="208"/>
      <c r="AE121" s="208"/>
      <c r="AF121" s="208"/>
    </row>
    <row r="122" spans="1:32" s="218" customFormat="1" x14ac:dyDescent="0.2">
      <c r="A122" s="230" t="s">
        <v>497</v>
      </c>
      <c r="B122" s="219" t="s">
        <v>498</v>
      </c>
      <c r="C122" s="220" t="s">
        <v>284</v>
      </c>
      <c r="D122" s="221">
        <v>1289</v>
      </c>
      <c r="E122" s="222">
        <v>427042</v>
      </c>
      <c r="F122" s="222">
        <v>0</v>
      </c>
      <c r="G122" s="223">
        <v>0</v>
      </c>
      <c r="H122" s="221">
        <v>349</v>
      </c>
      <c r="I122" s="222">
        <v>370386</v>
      </c>
      <c r="J122" s="222">
        <v>0</v>
      </c>
      <c r="K122" s="223">
        <v>0</v>
      </c>
      <c r="L122" s="221">
        <v>1041</v>
      </c>
      <c r="M122" s="222">
        <v>406344.8</v>
      </c>
      <c r="N122" s="222">
        <v>0</v>
      </c>
      <c r="O122" s="223">
        <v>0</v>
      </c>
      <c r="P122" s="221">
        <f t="shared" si="5"/>
        <v>-248</v>
      </c>
      <c r="Q122" s="222">
        <f t="shared" si="5"/>
        <v>-20697.200000000012</v>
      </c>
      <c r="R122" s="222">
        <f t="shared" si="5"/>
        <v>0</v>
      </c>
      <c r="S122" s="223">
        <f t="shared" si="5"/>
        <v>0</v>
      </c>
      <c r="T122" s="221">
        <f t="shared" si="6"/>
        <v>692</v>
      </c>
      <c r="U122" s="222">
        <f t="shared" si="6"/>
        <v>35958.799999999988</v>
      </c>
      <c r="V122" s="222">
        <f t="shared" si="6"/>
        <v>0</v>
      </c>
      <c r="W122" s="223">
        <f t="shared" si="6"/>
        <v>0</v>
      </c>
      <c r="X122" s="208"/>
      <c r="Y122" s="208"/>
      <c r="Z122" s="208"/>
      <c r="AA122" s="208"/>
      <c r="AB122" s="208"/>
      <c r="AC122" s="208"/>
      <c r="AD122" s="208"/>
      <c r="AE122" s="208"/>
      <c r="AF122" s="208"/>
    </row>
    <row r="123" spans="1:32" s="218" customFormat="1" x14ac:dyDescent="0.2">
      <c r="A123" s="230" t="s">
        <v>499</v>
      </c>
      <c r="B123" s="219" t="s">
        <v>500</v>
      </c>
      <c r="C123" s="220" t="s">
        <v>264</v>
      </c>
      <c r="D123" s="221">
        <v>0</v>
      </c>
      <c r="E123" s="222">
        <v>17750</v>
      </c>
      <c r="F123" s="222">
        <v>0</v>
      </c>
      <c r="G123" s="223">
        <v>0</v>
      </c>
      <c r="H123" s="221">
        <v>0</v>
      </c>
      <c r="I123" s="222">
        <v>22651</v>
      </c>
      <c r="J123" s="222">
        <v>0</v>
      </c>
      <c r="K123" s="223">
        <v>0</v>
      </c>
      <c r="L123" s="221">
        <v>0</v>
      </c>
      <c r="M123" s="222">
        <v>23901</v>
      </c>
      <c r="N123" s="222">
        <v>0</v>
      </c>
      <c r="O123" s="223">
        <v>0</v>
      </c>
      <c r="P123" s="221">
        <f t="shared" si="5"/>
        <v>0</v>
      </c>
      <c r="Q123" s="222">
        <f t="shared" si="5"/>
        <v>6151</v>
      </c>
      <c r="R123" s="222">
        <f t="shared" si="5"/>
        <v>0</v>
      </c>
      <c r="S123" s="223">
        <f t="shared" si="5"/>
        <v>0</v>
      </c>
      <c r="T123" s="221">
        <f t="shared" si="6"/>
        <v>0</v>
      </c>
      <c r="U123" s="222">
        <f t="shared" si="6"/>
        <v>1250</v>
      </c>
      <c r="V123" s="222">
        <f t="shared" si="6"/>
        <v>0</v>
      </c>
      <c r="W123" s="223">
        <f t="shared" si="6"/>
        <v>0</v>
      </c>
      <c r="X123" s="208"/>
      <c r="Y123" s="208"/>
      <c r="Z123" s="208"/>
      <c r="AA123" s="208"/>
      <c r="AB123" s="208"/>
      <c r="AC123" s="208"/>
      <c r="AD123" s="208"/>
      <c r="AE123" s="208"/>
      <c r="AF123" s="208"/>
    </row>
    <row r="124" spans="1:32" s="218" customFormat="1" x14ac:dyDescent="0.2">
      <c r="A124" s="230" t="s">
        <v>501</v>
      </c>
      <c r="B124" s="219" t="s">
        <v>502</v>
      </c>
      <c r="C124" s="220" t="s">
        <v>264</v>
      </c>
      <c r="D124" s="221">
        <v>0</v>
      </c>
      <c r="E124" s="222">
        <v>42480</v>
      </c>
      <c r="F124" s="222">
        <v>0</v>
      </c>
      <c r="G124" s="223">
        <v>0</v>
      </c>
      <c r="H124" s="221">
        <v>0</v>
      </c>
      <c r="I124" s="222">
        <v>42315</v>
      </c>
      <c r="J124" s="222">
        <v>0</v>
      </c>
      <c r="K124" s="223">
        <v>0</v>
      </c>
      <c r="L124" s="221">
        <v>0</v>
      </c>
      <c r="M124" s="222">
        <v>43390</v>
      </c>
      <c r="N124" s="222">
        <v>0</v>
      </c>
      <c r="O124" s="223">
        <v>0</v>
      </c>
      <c r="P124" s="221">
        <f t="shared" si="5"/>
        <v>0</v>
      </c>
      <c r="Q124" s="222">
        <f t="shared" si="5"/>
        <v>910</v>
      </c>
      <c r="R124" s="222">
        <f t="shared" si="5"/>
        <v>0</v>
      </c>
      <c r="S124" s="223">
        <f t="shared" si="5"/>
        <v>0</v>
      </c>
      <c r="T124" s="221">
        <f t="shared" si="6"/>
        <v>0</v>
      </c>
      <c r="U124" s="222">
        <f t="shared" si="6"/>
        <v>1075</v>
      </c>
      <c r="V124" s="222">
        <f t="shared" si="6"/>
        <v>0</v>
      </c>
      <c r="W124" s="223">
        <f t="shared" si="6"/>
        <v>0</v>
      </c>
      <c r="X124" s="208"/>
      <c r="Y124" s="208"/>
      <c r="Z124" s="208"/>
      <c r="AA124" s="208"/>
      <c r="AB124" s="208"/>
      <c r="AC124" s="208"/>
      <c r="AD124" s="208"/>
      <c r="AE124" s="208"/>
      <c r="AF124" s="208"/>
    </row>
    <row r="125" spans="1:32" s="218" customFormat="1" x14ac:dyDescent="0.2">
      <c r="A125" s="230" t="s">
        <v>503</v>
      </c>
      <c r="B125" s="219" t="s">
        <v>504</v>
      </c>
      <c r="C125" s="220" t="s">
        <v>269</v>
      </c>
      <c r="D125" s="221">
        <v>1579</v>
      </c>
      <c r="E125" s="222">
        <v>1009833</v>
      </c>
      <c r="F125" s="222">
        <v>0</v>
      </c>
      <c r="G125" s="223">
        <v>0</v>
      </c>
      <c r="H125" s="221">
        <v>1187</v>
      </c>
      <c r="I125" s="222">
        <v>966050</v>
      </c>
      <c r="J125" s="222">
        <v>0</v>
      </c>
      <c r="K125" s="223">
        <v>0</v>
      </c>
      <c r="L125" s="221">
        <v>1032</v>
      </c>
      <c r="M125" s="222">
        <v>812672.4</v>
      </c>
      <c r="N125" s="222">
        <v>0</v>
      </c>
      <c r="O125" s="223">
        <v>0</v>
      </c>
      <c r="P125" s="221">
        <f t="shared" si="5"/>
        <v>-547</v>
      </c>
      <c r="Q125" s="222">
        <f t="shared" si="5"/>
        <v>-197160.59999999998</v>
      </c>
      <c r="R125" s="222">
        <f t="shared" si="5"/>
        <v>0</v>
      </c>
      <c r="S125" s="223">
        <f t="shared" si="5"/>
        <v>0</v>
      </c>
      <c r="T125" s="221">
        <f t="shared" si="6"/>
        <v>-155</v>
      </c>
      <c r="U125" s="222">
        <f t="shared" si="6"/>
        <v>-153377.59999999998</v>
      </c>
      <c r="V125" s="222">
        <f t="shared" si="6"/>
        <v>0</v>
      </c>
      <c r="W125" s="223">
        <f t="shared" si="6"/>
        <v>0</v>
      </c>
      <c r="X125" s="208"/>
      <c r="Y125" s="208"/>
      <c r="Z125" s="208"/>
      <c r="AA125" s="208"/>
      <c r="AB125" s="208"/>
      <c r="AC125" s="208"/>
      <c r="AD125" s="208"/>
      <c r="AE125" s="208"/>
      <c r="AF125" s="208"/>
    </row>
    <row r="126" spans="1:32" s="218" customFormat="1" x14ac:dyDescent="0.2">
      <c r="A126" s="230" t="s">
        <v>505</v>
      </c>
      <c r="B126" s="219" t="s">
        <v>506</v>
      </c>
      <c r="C126" s="220" t="s">
        <v>269</v>
      </c>
      <c r="D126" s="221">
        <v>1881</v>
      </c>
      <c r="E126" s="222">
        <v>1654606.2</v>
      </c>
      <c r="F126" s="222">
        <v>21473.42</v>
      </c>
      <c r="G126" s="223">
        <v>0</v>
      </c>
      <c r="H126" s="221">
        <v>1896</v>
      </c>
      <c r="I126" s="222">
        <v>1701651</v>
      </c>
      <c r="J126" s="222">
        <v>0</v>
      </c>
      <c r="K126" s="223">
        <v>0</v>
      </c>
      <c r="L126" s="221">
        <v>1939</v>
      </c>
      <c r="M126" s="222">
        <v>1839461.54</v>
      </c>
      <c r="N126" s="222">
        <v>0</v>
      </c>
      <c r="O126" s="223">
        <v>0</v>
      </c>
      <c r="P126" s="221">
        <f t="shared" si="5"/>
        <v>58</v>
      </c>
      <c r="Q126" s="222">
        <f t="shared" si="5"/>
        <v>184855.34000000008</v>
      </c>
      <c r="R126" s="222">
        <f t="shared" si="5"/>
        <v>-21473.42</v>
      </c>
      <c r="S126" s="223">
        <f t="shared" si="5"/>
        <v>0</v>
      </c>
      <c r="T126" s="221">
        <f t="shared" si="6"/>
        <v>43</v>
      </c>
      <c r="U126" s="222">
        <f t="shared" si="6"/>
        <v>137810.54000000004</v>
      </c>
      <c r="V126" s="222">
        <f t="shared" si="6"/>
        <v>0</v>
      </c>
      <c r="W126" s="223">
        <f t="shared" si="6"/>
        <v>0</v>
      </c>
      <c r="X126" s="208"/>
      <c r="Y126" s="208"/>
      <c r="Z126" s="208"/>
      <c r="AA126" s="208"/>
      <c r="AB126" s="208"/>
      <c r="AC126" s="208"/>
      <c r="AD126" s="208"/>
      <c r="AE126" s="208"/>
      <c r="AF126" s="208"/>
    </row>
    <row r="127" spans="1:32" s="218" customFormat="1" x14ac:dyDescent="0.2">
      <c r="A127" s="230" t="s">
        <v>507</v>
      </c>
      <c r="B127" s="219" t="s">
        <v>508</v>
      </c>
      <c r="C127" s="220" t="s">
        <v>269</v>
      </c>
      <c r="D127" s="221">
        <v>1811</v>
      </c>
      <c r="E127" s="222">
        <v>1404103.4</v>
      </c>
      <c r="F127" s="222">
        <v>5853.6</v>
      </c>
      <c r="G127" s="223">
        <v>0</v>
      </c>
      <c r="H127" s="221">
        <v>1333</v>
      </c>
      <c r="I127" s="222">
        <v>1297131.6000000001</v>
      </c>
      <c r="J127" s="222">
        <v>0</v>
      </c>
      <c r="K127" s="223">
        <v>0</v>
      </c>
      <c r="L127" s="221">
        <v>1480</v>
      </c>
      <c r="M127" s="222">
        <v>1334348.9799999997</v>
      </c>
      <c r="N127" s="222">
        <v>2716</v>
      </c>
      <c r="O127" s="223">
        <v>0</v>
      </c>
      <c r="P127" s="221">
        <f t="shared" si="5"/>
        <v>-331</v>
      </c>
      <c r="Q127" s="222">
        <f t="shared" si="5"/>
        <v>-69754.420000000158</v>
      </c>
      <c r="R127" s="222">
        <f t="shared" si="5"/>
        <v>-3137.6000000000004</v>
      </c>
      <c r="S127" s="223">
        <f t="shared" si="5"/>
        <v>0</v>
      </c>
      <c r="T127" s="221">
        <f t="shared" si="6"/>
        <v>147</v>
      </c>
      <c r="U127" s="222">
        <f t="shared" si="6"/>
        <v>37217.379999999655</v>
      </c>
      <c r="V127" s="222">
        <f t="shared" si="6"/>
        <v>2716</v>
      </c>
      <c r="W127" s="223">
        <f t="shared" si="6"/>
        <v>0</v>
      </c>
      <c r="X127" s="208"/>
      <c r="Y127" s="208"/>
      <c r="Z127" s="208"/>
      <c r="AA127" s="208"/>
      <c r="AB127" s="208"/>
      <c r="AC127" s="208"/>
      <c r="AD127" s="208"/>
      <c r="AE127" s="208"/>
      <c r="AF127" s="208"/>
    </row>
    <row r="128" spans="1:32" s="218" customFormat="1" x14ac:dyDescent="0.2">
      <c r="A128" s="230" t="s">
        <v>509</v>
      </c>
      <c r="B128" s="219" t="s">
        <v>510</v>
      </c>
      <c r="C128" s="220" t="s">
        <v>269</v>
      </c>
      <c r="D128" s="221">
        <v>334</v>
      </c>
      <c r="E128" s="222">
        <v>683741</v>
      </c>
      <c r="F128" s="222">
        <v>49833.549999999952</v>
      </c>
      <c r="G128" s="223">
        <v>0</v>
      </c>
      <c r="H128" s="221">
        <v>262</v>
      </c>
      <c r="I128" s="222">
        <v>609452</v>
      </c>
      <c r="J128" s="222">
        <v>0</v>
      </c>
      <c r="K128" s="223">
        <v>0</v>
      </c>
      <c r="L128" s="221">
        <v>289</v>
      </c>
      <c r="M128" s="222">
        <v>641430.80000000005</v>
      </c>
      <c r="N128" s="222">
        <v>0</v>
      </c>
      <c r="O128" s="223">
        <v>0</v>
      </c>
      <c r="P128" s="221">
        <f t="shared" si="5"/>
        <v>-45</v>
      </c>
      <c r="Q128" s="222">
        <f t="shared" si="5"/>
        <v>-42310.199999999953</v>
      </c>
      <c r="R128" s="222">
        <f t="shared" si="5"/>
        <v>-49833.549999999952</v>
      </c>
      <c r="S128" s="223">
        <f t="shared" si="5"/>
        <v>0</v>
      </c>
      <c r="T128" s="221">
        <f t="shared" si="6"/>
        <v>27</v>
      </c>
      <c r="U128" s="222">
        <f t="shared" si="6"/>
        <v>31978.800000000047</v>
      </c>
      <c r="V128" s="222">
        <f t="shared" si="6"/>
        <v>0</v>
      </c>
      <c r="W128" s="223">
        <f t="shared" si="6"/>
        <v>0</v>
      </c>
      <c r="X128" s="208"/>
      <c r="Y128" s="208"/>
      <c r="Z128" s="208"/>
      <c r="AA128" s="208"/>
      <c r="AB128" s="208"/>
      <c r="AC128" s="208"/>
      <c r="AD128" s="208"/>
      <c r="AE128" s="208"/>
      <c r="AF128" s="208"/>
    </row>
    <row r="129" spans="1:32" s="218" customFormat="1" x14ac:dyDescent="0.2">
      <c r="A129" s="230" t="s">
        <v>511</v>
      </c>
      <c r="B129" s="219" t="s">
        <v>512</v>
      </c>
      <c r="C129" s="220" t="s">
        <v>269</v>
      </c>
      <c r="D129" s="221">
        <v>857</v>
      </c>
      <c r="E129" s="222">
        <v>504298</v>
      </c>
      <c r="F129" s="222">
        <v>0</v>
      </c>
      <c r="G129" s="223">
        <v>0</v>
      </c>
      <c r="H129" s="221">
        <v>554</v>
      </c>
      <c r="I129" s="222">
        <v>494468.6</v>
      </c>
      <c r="J129" s="222">
        <v>0</v>
      </c>
      <c r="K129" s="223">
        <v>0</v>
      </c>
      <c r="L129" s="221">
        <v>666</v>
      </c>
      <c r="M129" s="222">
        <v>475119.30000000005</v>
      </c>
      <c r="N129" s="222">
        <v>0</v>
      </c>
      <c r="O129" s="223">
        <v>0</v>
      </c>
      <c r="P129" s="221">
        <f t="shared" si="5"/>
        <v>-191</v>
      </c>
      <c r="Q129" s="222">
        <f t="shared" si="5"/>
        <v>-29178.699999999953</v>
      </c>
      <c r="R129" s="222">
        <f t="shared" si="5"/>
        <v>0</v>
      </c>
      <c r="S129" s="223">
        <f t="shared" si="5"/>
        <v>0</v>
      </c>
      <c r="T129" s="221">
        <f t="shared" si="6"/>
        <v>112</v>
      </c>
      <c r="U129" s="222">
        <f t="shared" si="6"/>
        <v>-19349.29999999993</v>
      </c>
      <c r="V129" s="222">
        <f t="shared" si="6"/>
        <v>0</v>
      </c>
      <c r="W129" s="223">
        <f t="shared" si="6"/>
        <v>0</v>
      </c>
      <c r="X129" s="208"/>
      <c r="Y129" s="208"/>
      <c r="Z129" s="208"/>
      <c r="AA129" s="208"/>
      <c r="AB129" s="208"/>
      <c r="AC129" s="208"/>
      <c r="AD129" s="208"/>
      <c r="AE129" s="208"/>
      <c r="AF129" s="208"/>
    </row>
    <row r="130" spans="1:32" s="218" customFormat="1" x14ac:dyDescent="0.2">
      <c r="A130" s="230" t="s">
        <v>513</v>
      </c>
      <c r="B130" s="219" t="s">
        <v>514</v>
      </c>
      <c r="C130" s="220" t="s">
        <v>269</v>
      </c>
      <c r="D130" s="221">
        <v>787</v>
      </c>
      <c r="E130" s="222">
        <v>499825</v>
      </c>
      <c r="F130" s="222">
        <v>0</v>
      </c>
      <c r="G130" s="223">
        <v>0</v>
      </c>
      <c r="H130" s="221">
        <v>612</v>
      </c>
      <c r="I130" s="222">
        <v>510391.55</v>
      </c>
      <c r="J130" s="222">
        <v>0</v>
      </c>
      <c r="K130" s="223">
        <v>0</v>
      </c>
      <c r="L130" s="221">
        <v>658</v>
      </c>
      <c r="M130" s="222">
        <v>517197.80000000005</v>
      </c>
      <c r="N130" s="222">
        <v>0</v>
      </c>
      <c r="O130" s="223">
        <v>0</v>
      </c>
      <c r="P130" s="221">
        <f t="shared" si="5"/>
        <v>-129</v>
      </c>
      <c r="Q130" s="222">
        <f t="shared" si="5"/>
        <v>17372.800000000047</v>
      </c>
      <c r="R130" s="222">
        <f t="shared" si="5"/>
        <v>0</v>
      </c>
      <c r="S130" s="223">
        <f t="shared" si="5"/>
        <v>0</v>
      </c>
      <c r="T130" s="221">
        <f t="shared" si="6"/>
        <v>46</v>
      </c>
      <c r="U130" s="222">
        <f t="shared" si="6"/>
        <v>6806.2500000000582</v>
      </c>
      <c r="V130" s="222">
        <f t="shared" si="6"/>
        <v>0</v>
      </c>
      <c r="W130" s="223">
        <f t="shared" si="6"/>
        <v>0</v>
      </c>
      <c r="X130" s="208"/>
      <c r="Y130" s="208"/>
      <c r="Z130" s="208"/>
      <c r="AA130" s="208"/>
      <c r="AB130" s="208"/>
      <c r="AC130" s="208"/>
      <c r="AD130" s="208"/>
      <c r="AE130" s="208"/>
      <c r="AF130" s="208"/>
    </row>
    <row r="131" spans="1:32" s="218" customFormat="1" x14ac:dyDescent="0.2">
      <c r="A131" s="230" t="s">
        <v>515</v>
      </c>
      <c r="B131" s="219" t="s">
        <v>516</v>
      </c>
      <c r="C131" s="220" t="s">
        <v>269</v>
      </c>
      <c r="D131" s="221">
        <v>1257</v>
      </c>
      <c r="E131" s="222">
        <v>863279</v>
      </c>
      <c r="F131" s="222">
        <v>0</v>
      </c>
      <c r="G131" s="223">
        <v>0</v>
      </c>
      <c r="H131" s="221">
        <v>981</v>
      </c>
      <c r="I131" s="222">
        <v>823936</v>
      </c>
      <c r="J131" s="222">
        <v>0</v>
      </c>
      <c r="K131" s="223">
        <v>0</v>
      </c>
      <c r="L131" s="221">
        <v>1122</v>
      </c>
      <c r="M131" s="222">
        <v>891911.3</v>
      </c>
      <c r="N131" s="222">
        <v>0</v>
      </c>
      <c r="O131" s="223">
        <v>0</v>
      </c>
      <c r="P131" s="221">
        <f t="shared" si="5"/>
        <v>-135</v>
      </c>
      <c r="Q131" s="222">
        <f t="shared" si="5"/>
        <v>28632.300000000047</v>
      </c>
      <c r="R131" s="222">
        <f t="shared" si="5"/>
        <v>0</v>
      </c>
      <c r="S131" s="223">
        <f t="shared" ref="S131:S194" si="7">O131-G131</f>
        <v>0</v>
      </c>
      <c r="T131" s="221">
        <f t="shared" si="6"/>
        <v>141</v>
      </c>
      <c r="U131" s="222">
        <f t="shared" si="6"/>
        <v>67975.300000000047</v>
      </c>
      <c r="V131" s="222">
        <f t="shared" si="6"/>
        <v>0</v>
      </c>
      <c r="W131" s="223">
        <f t="shared" ref="W131:W194" si="8">IFERROR((O131-K131),"")</f>
        <v>0</v>
      </c>
      <c r="X131" s="208"/>
      <c r="Y131" s="208"/>
      <c r="Z131" s="208"/>
      <c r="AA131" s="208"/>
      <c r="AB131" s="208"/>
      <c r="AC131" s="208"/>
      <c r="AD131" s="208"/>
      <c r="AE131" s="208"/>
      <c r="AF131" s="208"/>
    </row>
    <row r="132" spans="1:32" s="218" customFormat="1" x14ac:dyDescent="0.2">
      <c r="A132" s="230" t="s">
        <v>517</v>
      </c>
      <c r="B132" s="219" t="s">
        <v>518</v>
      </c>
      <c r="C132" s="220" t="s">
        <v>274</v>
      </c>
      <c r="D132" s="221">
        <v>535</v>
      </c>
      <c r="E132" s="222">
        <v>350777</v>
      </c>
      <c r="F132" s="222">
        <v>0</v>
      </c>
      <c r="G132" s="223">
        <v>0</v>
      </c>
      <c r="H132" s="221">
        <v>295</v>
      </c>
      <c r="I132" s="222">
        <v>331582</v>
      </c>
      <c r="J132" s="222">
        <v>0</v>
      </c>
      <c r="K132" s="223">
        <v>0</v>
      </c>
      <c r="L132" s="221">
        <v>442</v>
      </c>
      <c r="M132" s="222">
        <v>373205.4</v>
      </c>
      <c r="N132" s="222">
        <v>0</v>
      </c>
      <c r="O132" s="223">
        <v>0</v>
      </c>
      <c r="P132" s="221">
        <f t="shared" ref="P132:S195" si="9">L132-D132</f>
        <v>-93</v>
      </c>
      <c r="Q132" s="222">
        <f t="shared" si="9"/>
        <v>22428.400000000023</v>
      </c>
      <c r="R132" s="222">
        <f t="shared" si="9"/>
        <v>0</v>
      </c>
      <c r="S132" s="223">
        <f t="shared" si="7"/>
        <v>0</v>
      </c>
      <c r="T132" s="221">
        <f t="shared" ref="T132:W195" si="10">IFERROR((L132-H132),"")</f>
        <v>147</v>
      </c>
      <c r="U132" s="222">
        <f t="shared" si="10"/>
        <v>41623.400000000023</v>
      </c>
      <c r="V132" s="222">
        <f t="shared" si="10"/>
        <v>0</v>
      </c>
      <c r="W132" s="223">
        <f t="shared" si="8"/>
        <v>0</v>
      </c>
      <c r="X132" s="208"/>
      <c r="Y132" s="208"/>
      <c r="Z132" s="208"/>
      <c r="AA132" s="208"/>
      <c r="AB132" s="208"/>
      <c r="AC132" s="208"/>
      <c r="AD132" s="208"/>
      <c r="AE132" s="208"/>
      <c r="AF132" s="208"/>
    </row>
    <row r="133" spans="1:32" s="218" customFormat="1" x14ac:dyDescent="0.2">
      <c r="A133" s="230" t="s">
        <v>519</v>
      </c>
      <c r="B133" s="219" t="s">
        <v>130</v>
      </c>
      <c r="C133" s="220" t="s">
        <v>269</v>
      </c>
      <c r="D133" s="221">
        <v>567</v>
      </c>
      <c r="E133" s="222">
        <v>309631</v>
      </c>
      <c r="F133" s="222">
        <v>0</v>
      </c>
      <c r="G133" s="223">
        <v>0</v>
      </c>
      <c r="H133" s="221">
        <v>551</v>
      </c>
      <c r="I133" s="222">
        <v>323746</v>
      </c>
      <c r="J133" s="222">
        <v>0</v>
      </c>
      <c r="K133" s="223">
        <v>0</v>
      </c>
      <c r="L133" s="221">
        <v>528</v>
      </c>
      <c r="M133" s="222">
        <v>331123</v>
      </c>
      <c r="N133" s="222">
        <v>0</v>
      </c>
      <c r="O133" s="223">
        <v>0</v>
      </c>
      <c r="P133" s="221">
        <f t="shared" si="9"/>
        <v>-39</v>
      </c>
      <c r="Q133" s="222">
        <f t="shared" si="9"/>
        <v>21492</v>
      </c>
      <c r="R133" s="222">
        <f t="shared" si="9"/>
        <v>0</v>
      </c>
      <c r="S133" s="223">
        <f t="shared" si="7"/>
        <v>0</v>
      </c>
      <c r="T133" s="221">
        <f t="shared" si="10"/>
        <v>-23</v>
      </c>
      <c r="U133" s="222">
        <f t="shared" si="10"/>
        <v>7377</v>
      </c>
      <c r="V133" s="222">
        <f t="shared" si="10"/>
        <v>0</v>
      </c>
      <c r="W133" s="223">
        <f t="shared" si="8"/>
        <v>0</v>
      </c>
      <c r="X133" s="208"/>
      <c r="Y133" s="208"/>
      <c r="Z133" s="208"/>
      <c r="AA133" s="208"/>
      <c r="AB133" s="208"/>
      <c r="AC133" s="208"/>
      <c r="AD133" s="208"/>
      <c r="AE133" s="208"/>
      <c r="AF133" s="208"/>
    </row>
    <row r="134" spans="1:32" s="218" customFormat="1" x14ac:dyDescent="0.2">
      <c r="A134" s="230" t="s">
        <v>520</v>
      </c>
      <c r="B134" s="219" t="s">
        <v>521</v>
      </c>
      <c r="C134" s="220" t="s">
        <v>284</v>
      </c>
      <c r="D134" s="221">
        <v>1076</v>
      </c>
      <c r="E134" s="222">
        <v>338684</v>
      </c>
      <c r="F134" s="222">
        <v>0</v>
      </c>
      <c r="G134" s="223">
        <v>0</v>
      </c>
      <c r="H134" s="221">
        <v>267</v>
      </c>
      <c r="I134" s="222">
        <v>296091</v>
      </c>
      <c r="J134" s="222">
        <v>0</v>
      </c>
      <c r="K134" s="223">
        <v>0</v>
      </c>
      <c r="L134" s="221">
        <v>1182</v>
      </c>
      <c r="M134" s="222">
        <v>419030.2</v>
      </c>
      <c r="N134" s="222">
        <v>0</v>
      </c>
      <c r="O134" s="223">
        <v>0</v>
      </c>
      <c r="P134" s="221">
        <f t="shared" si="9"/>
        <v>106</v>
      </c>
      <c r="Q134" s="222">
        <f t="shared" si="9"/>
        <v>80346.200000000012</v>
      </c>
      <c r="R134" s="222">
        <f t="shared" si="9"/>
        <v>0</v>
      </c>
      <c r="S134" s="223">
        <f t="shared" si="7"/>
        <v>0</v>
      </c>
      <c r="T134" s="221">
        <f t="shared" si="10"/>
        <v>915</v>
      </c>
      <c r="U134" s="222">
        <f t="shared" si="10"/>
        <v>122939.20000000001</v>
      </c>
      <c r="V134" s="222">
        <f t="shared" si="10"/>
        <v>0</v>
      </c>
      <c r="W134" s="223">
        <f t="shared" si="8"/>
        <v>0</v>
      </c>
      <c r="X134" s="208"/>
      <c r="Y134" s="208"/>
      <c r="Z134" s="208"/>
      <c r="AA134" s="208"/>
      <c r="AB134" s="208"/>
      <c r="AC134" s="208"/>
      <c r="AD134" s="208"/>
      <c r="AE134" s="208"/>
      <c r="AF134" s="208"/>
    </row>
    <row r="135" spans="1:32" s="218" customFormat="1" x14ac:dyDescent="0.2">
      <c r="A135" s="230" t="s">
        <v>522</v>
      </c>
      <c r="B135" s="219" t="s">
        <v>523</v>
      </c>
      <c r="C135" s="220" t="s">
        <v>269</v>
      </c>
      <c r="D135" s="221">
        <v>2180</v>
      </c>
      <c r="E135" s="222">
        <v>1497513.2</v>
      </c>
      <c r="F135" s="222">
        <v>18936.400000000001</v>
      </c>
      <c r="G135" s="223">
        <v>0</v>
      </c>
      <c r="H135" s="221">
        <v>1958</v>
      </c>
      <c r="I135" s="222">
        <v>1602597.8</v>
      </c>
      <c r="J135" s="222">
        <v>11329.6</v>
      </c>
      <c r="K135" s="223">
        <v>0</v>
      </c>
      <c r="L135" s="221">
        <v>2178</v>
      </c>
      <c r="M135" s="222">
        <v>1645565.2200000002</v>
      </c>
      <c r="N135" s="222">
        <v>19352.400000000001</v>
      </c>
      <c r="O135" s="223">
        <v>0</v>
      </c>
      <c r="P135" s="221">
        <f t="shared" si="9"/>
        <v>-2</v>
      </c>
      <c r="Q135" s="222">
        <f t="shared" si="9"/>
        <v>148052.02000000025</v>
      </c>
      <c r="R135" s="222">
        <f t="shared" si="9"/>
        <v>416</v>
      </c>
      <c r="S135" s="223">
        <f t="shared" si="7"/>
        <v>0</v>
      </c>
      <c r="T135" s="221">
        <f t="shared" si="10"/>
        <v>220</v>
      </c>
      <c r="U135" s="222">
        <f t="shared" si="10"/>
        <v>42967.420000000158</v>
      </c>
      <c r="V135" s="222">
        <f t="shared" si="10"/>
        <v>8022.8000000000011</v>
      </c>
      <c r="W135" s="223">
        <f t="shared" si="8"/>
        <v>0</v>
      </c>
      <c r="X135" s="208"/>
      <c r="Y135" s="208"/>
      <c r="Z135" s="208"/>
      <c r="AA135" s="208"/>
      <c r="AB135" s="208"/>
      <c r="AC135" s="208"/>
      <c r="AD135" s="208"/>
      <c r="AE135" s="208"/>
      <c r="AF135" s="208"/>
    </row>
    <row r="136" spans="1:32" s="218" customFormat="1" x14ac:dyDescent="0.2">
      <c r="A136" s="230" t="s">
        <v>524</v>
      </c>
      <c r="B136" s="219" t="s">
        <v>525</v>
      </c>
      <c r="C136" s="220" t="s">
        <v>269</v>
      </c>
      <c r="D136" s="221">
        <v>4255</v>
      </c>
      <c r="E136" s="222">
        <v>3401640.8000000003</v>
      </c>
      <c r="F136" s="222">
        <v>3240</v>
      </c>
      <c r="G136" s="223">
        <v>0</v>
      </c>
      <c r="H136" s="221">
        <v>3231</v>
      </c>
      <c r="I136" s="222">
        <v>3082350.6</v>
      </c>
      <c r="J136" s="222">
        <v>12630</v>
      </c>
      <c r="K136" s="223">
        <v>0</v>
      </c>
      <c r="L136" s="221">
        <v>3951</v>
      </c>
      <c r="M136" s="222">
        <v>3691993.2600000002</v>
      </c>
      <c r="N136" s="222">
        <v>11350</v>
      </c>
      <c r="O136" s="223">
        <v>0</v>
      </c>
      <c r="P136" s="221">
        <f t="shared" si="9"/>
        <v>-304</v>
      </c>
      <c r="Q136" s="222">
        <f t="shared" si="9"/>
        <v>290352.45999999996</v>
      </c>
      <c r="R136" s="222">
        <f t="shared" si="9"/>
        <v>8110</v>
      </c>
      <c r="S136" s="223">
        <f t="shared" si="7"/>
        <v>0</v>
      </c>
      <c r="T136" s="221">
        <f t="shared" si="10"/>
        <v>720</v>
      </c>
      <c r="U136" s="222">
        <f t="shared" si="10"/>
        <v>609642.66000000015</v>
      </c>
      <c r="V136" s="222">
        <f t="shared" si="10"/>
        <v>-1280</v>
      </c>
      <c r="W136" s="223">
        <f t="shared" si="8"/>
        <v>0</v>
      </c>
      <c r="X136" s="208"/>
      <c r="Y136" s="208"/>
      <c r="Z136" s="208"/>
      <c r="AA136" s="208"/>
      <c r="AB136" s="208"/>
      <c r="AC136" s="208"/>
      <c r="AD136" s="208"/>
      <c r="AE136" s="208"/>
      <c r="AF136" s="208"/>
    </row>
    <row r="137" spans="1:32" s="218" customFormat="1" x14ac:dyDescent="0.2">
      <c r="A137" s="230" t="s">
        <v>526</v>
      </c>
      <c r="B137" s="219" t="s">
        <v>527</v>
      </c>
      <c r="C137" s="220" t="s">
        <v>269</v>
      </c>
      <c r="D137" s="221">
        <v>1883</v>
      </c>
      <c r="E137" s="222">
        <v>2050869.6</v>
      </c>
      <c r="F137" s="222">
        <v>79562.889999999941</v>
      </c>
      <c r="G137" s="223">
        <v>0</v>
      </c>
      <c r="H137" s="221">
        <v>1601</v>
      </c>
      <c r="I137" s="222">
        <v>2121518.1</v>
      </c>
      <c r="J137" s="222">
        <v>0</v>
      </c>
      <c r="K137" s="223">
        <v>0</v>
      </c>
      <c r="L137" s="221">
        <v>2202</v>
      </c>
      <c r="M137" s="222">
        <v>2447674.44</v>
      </c>
      <c r="N137" s="222">
        <v>0</v>
      </c>
      <c r="O137" s="223">
        <v>0</v>
      </c>
      <c r="P137" s="221">
        <f t="shared" si="9"/>
        <v>319</v>
      </c>
      <c r="Q137" s="222">
        <f t="shared" si="9"/>
        <v>396804.83999999985</v>
      </c>
      <c r="R137" s="222">
        <f t="shared" si="9"/>
        <v>-79562.889999999941</v>
      </c>
      <c r="S137" s="223">
        <f t="shared" si="7"/>
        <v>0</v>
      </c>
      <c r="T137" s="221">
        <f t="shared" si="10"/>
        <v>601</v>
      </c>
      <c r="U137" s="222">
        <f t="shared" si="10"/>
        <v>326156.33999999985</v>
      </c>
      <c r="V137" s="222">
        <f t="shared" si="10"/>
        <v>0</v>
      </c>
      <c r="W137" s="223">
        <f t="shared" si="8"/>
        <v>0</v>
      </c>
      <c r="X137" s="208"/>
      <c r="Y137" s="208"/>
      <c r="Z137" s="208"/>
      <c r="AA137" s="208"/>
      <c r="AB137" s="208"/>
      <c r="AC137" s="208"/>
      <c r="AD137" s="208"/>
      <c r="AE137" s="208"/>
      <c r="AF137" s="208"/>
    </row>
    <row r="138" spans="1:32" s="218" customFormat="1" x14ac:dyDescent="0.2">
      <c r="A138" s="230" t="s">
        <v>528</v>
      </c>
      <c r="B138" s="219" t="s">
        <v>529</v>
      </c>
      <c r="C138" s="220" t="s">
        <v>328</v>
      </c>
      <c r="D138" s="221">
        <v>0</v>
      </c>
      <c r="E138" s="222">
        <v>664056</v>
      </c>
      <c r="F138" s="222">
        <v>0</v>
      </c>
      <c r="G138" s="223">
        <v>0</v>
      </c>
      <c r="H138" s="221">
        <v>0</v>
      </c>
      <c r="I138" s="222">
        <v>981412</v>
      </c>
      <c r="J138" s="222">
        <v>0</v>
      </c>
      <c r="K138" s="223">
        <v>0</v>
      </c>
      <c r="L138" s="221">
        <v>0</v>
      </c>
      <c r="M138" s="222">
        <v>1106143</v>
      </c>
      <c r="N138" s="222">
        <v>0</v>
      </c>
      <c r="O138" s="223">
        <v>0</v>
      </c>
      <c r="P138" s="221">
        <f t="shared" si="9"/>
        <v>0</v>
      </c>
      <c r="Q138" s="222">
        <f t="shared" si="9"/>
        <v>442087</v>
      </c>
      <c r="R138" s="222">
        <f t="shared" si="9"/>
        <v>0</v>
      </c>
      <c r="S138" s="223">
        <f t="shared" si="7"/>
        <v>0</v>
      </c>
      <c r="T138" s="221">
        <f t="shared" si="10"/>
        <v>0</v>
      </c>
      <c r="U138" s="222">
        <f t="shared" si="10"/>
        <v>124731</v>
      </c>
      <c r="V138" s="222">
        <f t="shared" si="10"/>
        <v>0</v>
      </c>
      <c r="W138" s="223">
        <f t="shared" si="8"/>
        <v>0</v>
      </c>
      <c r="X138" s="208"/>
      <c r="Y138" s="208"/>
      <c r="Z138" s="208"/>
      <c r="AA138" s="208"/>
      <c r="AB138" s="208"/>
      <c r="AC138" s="208"/>
      <c r="AD138" s="208"/>
      <c r="AE138" s="208"/>
      <c r="AF138" s="208"/>
    </row>
    <row r="139" spans="1:32" s="218" customFormat="1" x14ac:dyDescent="0.2">
      <c r="A139" s="230" t="s">
        <v>530</v>
      </c>
      <c r="B139" s="219" t="s">
        <v>531</v>
      </c>
      <c r="C139" s="220" t="s">
        <v>269</v>
      </c>
      <c r="D139" s="221">
        <v>1396</v>
      </c>
      <c r="E139" s="222">
        <v>1016007</v>
      </c>
      <c r="F139" s="222">
        <v>0</v>
      </c>
      <c r="G139" s="223">
        <v>0</v>
      </c>
      <c r="H139" s="221">
        <v>1335</v>
      </c>
      <c r="I139" s="222">
        <v>1096951</v>
      </c>
      <c r="J139" s="222">
        <v>1358</v>
      </c>
      <c r="K139" s="223">
        <v>0</v>
      </c>
      <c r="L139" s="221">
        <v>1119</v>
      </c>
      <c r="M139" s="222">
        <v>991041.7</v>
      </c>
      <c r="N139" s="222">
        <v>4151.6000000000004</v>
      </c>
      <c r="O139" s="223">
        <v>0</v>
      </c>
      <c r="P139" s="221">
        <f t="shared" si="9"/>
        <v>-277</v>
      </c>
      <c r="Q139" s="222">
        <f t="shared" si="9"/>
        <v>-24965.300000000047</v>
      </c>
      <c r="R139" s="222">
        <f t="shared" si="9"/>
        <v>4151.6000000000004</v>
      </c>
      <c r="S139" s="223">
        <f t="shared" si="7"/>
        <v>0</v>
      </c>
      <c r="T139" s="221">
        <f t="shared" si="10"/>
        <v>-216</v>
      </c>
      <c r="U139" s="222">
        <f t="shared" si="10"/>
        <v>-105909.30000000005</v>
      </c>
      <c r="V139" s="222">
        <f t="shared" si="10"/>
        <v>2793.6000000000004</v>
      </c>
      <c r="W139" s="223">
        <f t="shared" si="8"/>
        <v>0</v>
      </c>
      <c r="X139" s="208"/>
      <c r="Y139" s="208"/>
      <c r="Z139" s="208"/>
      <c r="AA139" s="208"/>
      <c r="AB139" s="208"/>
      <c r="AC139" s="208"/>
      <c r="AD139" s="208"/>
      <c r="AE139" s="208"/>
      <c r="AF139" s="208"/>
    </row>
    <row r="140" spans="1:32" s="218" customFormat="1" x14ac:dyDescent="0.2">
      <c r="A140" s="230" t="s">
        <v>532</v>
      </c>
      <c r="B140" s="219" t="s">
        <v>533</v>
      </c>
      <c r="C140" s="220" t="s">
        <v>269</v>
      </c>
      <c r="D140" s="221">
        <v>1323</v>
      </c>
      <c r="E140" s="222">
        <v>882508</v>
      </c>
      <c r="F140" s="222">
        <v>0</v>
      </c>
      <c r="G140" s="223">
        <v>0</v>
      </c>
      <c r="H140" s="221">
        <v>1375</v>
      </c>
      <c r="I140" s="222">
        <v>1031744</v>
      </c>
      <c r="J140" s="222">
        <v>0</v>
      </c>
      <c r="K140" s="223">
        <v>0</v>
      </c>
      <c r="L140" s="221">
        <v>1243</v>
      </c>
      <c r="M140" s="222">
        <v>957858</v>
      </c>
      <c r="N140" s="222">
        <v>0</v>
      </c>
      <c r="O140" s="223">
        <v>0</v>
      </c>
      <c r="P140" s="221">
        <f t="shared" si="9"/>
        <v>-80</v>
      </c>
      <c r="Q140" s="222">
        <f t="shared" si="9"/>
        <v>75350</v>
      </c>
      <c r="R140" s="222">
        <f t="shared" si="9"/>
        <v>0</v>
      </c>
      <c r="S140" s="223">
        <f t="shared" si="7"/>
        <v>0</v>
      </c>
      <c r="T140" s="221">
        <f t="shared" si="10"/>
        <v>-132</v>
      </c>
      <c r="U140" s="222">
        <f t="shared" si="10"/>
        <v>-73886</v>
      </c>
      <c r="V140" s="222">
        <f t="shared" si="10"/>
        <v>0</v>
      </c>
      <c r="W140" s="223">
        <f t="shared" si="8"/>
        <v>0</v>
      </c>
      <c r="X140" s="208"/>
      <c r="Y140" s="208"/>
      <c r="Z140" s="208"/>
      <c r="AA140" s="208"/>
      <c r="AB140" s="208"/>
      <c r="AC140" s="208"/>
      <c r="AD140" s="208"/>
      <c r="AE140" s="208"/>
      <c r="AF140" s="208"/>
    </row>
    <row r="141" spans="1:32" s="218" customFormat="1" x14ac:dyDescent="0.2">
      <c r="A141" s="230" t="s">
        <v>534</v>
      </c>
      <c r="B141" s="219" t="s">
        <v>535</v>
      </c>
      <c r="C141" s="220" t="s">
        <v>274</v>
      </c>
      <c r="D141" s="221">
        <v>85</v>
      </c>
      <c r="E141" s="222">
        <v>28050</v>
      </c>
      <c r="F141" s="222">
        <v>0</v>
      </c>
      <c r="G141" s="223">
        <v>0</v>
      </c>
      <c r="H141" s="221">
        <v>18</v>
      </c>
      <c r="I141" s="222">
        <v>21141</v>
      </c>
      <c r="J141" s="222">
        <v>0</v>
      </c>
      <c r="K141" s="223">
        <v>0</v>
      </c>
      <c r="L141" s="221">
        <v>54</v>
      </c>
      <c r="M141" s="222">
        <v>24117.800000000003</v>
      </c>
      <c r="N141" s="222">
        <v>0</v>
      </c>
      <c r="O141" s="223">
        <v>0</v>
      </c>
      <c r="P141" s="221">
        <f t="shared" si="9"/>
        <v>-31</v>
      </c>
      <c r="Q141" s="222">
        <f t="shared" si="9"/>
        <v>-3932.1999999999971</v>
      </c>
      <c r="R141" s="222">
        <f t="shared" si="9"/>
        <v>0</v>
      </c>
      <c r="S141" s="223">
        <f t="shared" si="7"/>
        <v>0</v>
      </c>
      <c r="T141" s="221">
        <f t="shared" si="10"/>
        <v>36</v>
      </c>
      <c r="U141" s="222">
        <f t="shared" si="10"/>
        <v>2976.8000000000029</v>
      </c>
      <c r="V141" s="222">
        <f t="shared" si="10"/>
        <v>0</v>
      </c>
      <c r="W141" s="223">
        <f t="shared" si="8"/>
        <v>0</v>
      </c>
      <c r="X141" s="208"/>
      <c r="Y141" s="208"/>
      <c r="Z141" s="208"/>
      <c r="AA141" s="208"/>
      <c r="AB141" s="208"/>
      <c r="AC141" s="208"/>
      <c r="AD141" s="208"/>
      <c r="AE141" s="208"/>
      <c r="AF141" s="208"/>
    </row>
    <row r="142" spans="1:32" s="218" customFormat="1" x14ac:dyDescent="0.2">
      <c r="A142" s="230" t="s">
        <v>536</v>
      </c>
      <c r="B142" s="219" t="s">
        <v>537</v>
      </c>
      <c r="C142" s="220" t="s">
        <v>351</v>
      </c>
      <c r="D142" s="221">
        <v>904</v>
      </c>
      <c r="E142" s="222">
        <v>298320</v>
      </c>
      <c r="F142" s="222">
        <v>0</v>
      </c>
      <c r="G142" s="223">
        <v>0</v>
      </c>
      <c r="H142" s="221">
        <v>285</v>
      </c>
      <c r="I142" s="222">
        <v>235125</v>
      </c>
      <c r="J142" s="222">
        <v>0</v>
      </c>
      <c r="K142" s="223">
        <v>0</v>
      </c>
      <c r="L142" s="221">
        <v>300</v>
      </c>
      <c r="M142" s="222">
        <v>207984</v>
      </c>
      <c r="N142" s="222">
        <v>0</v>
      </c>
      <c r="O142" s="223">
        <v>0</v>
      </c>
      <c r="P142" s="221">
        <f t="shared" si="9"/>
        <v>-604</v>
      </c>
      <c r="Q142" s="222">
        <f t="shared" si="9"/>
        <v>-90336</v>
      </c>
      <c r="R142" s="222">
        <f t="shared" si="9"/>
        <v>0</v>
      </c>
      <c r="S142" s="223">
        <f t="shared" si="7"/>
        <v>0</v>
      </c>
      <c r="T142" s="221">
        <f t="shared" si="10"/>
        <v>15</v>
      </c>
      <c r="U142" s="222">
        <f t="shared" si="10"/>
        <v>-27141</v>
      </c>
      <c r="V142" s="222">
        <f t="shared" si="10"/>
        <v>0</v>
      </c>
      <c r="W142" s="223">
        <f t="shared" si="8"/>
        <v>0</v>
      </c>
      <c r="X142" s="208"/>
      <c r="Y142" s="208"/>
      <c r="Z142" s="208"/>
      <c r="AA142" s="208"/>
      <c r="AB142" s="208"/>
      <c r="AC142" s="208"/>
      <c r="AD142" s="208"/>
      <c r="AE142" s="208"/>
      <c r="AF142" s="208"/>
    </row>
    <row r="143" spans="1:32" s="218" customFormat="1" x14ac:dyDescent="0.2">
      <c r="A143" s="230" t="s">
        <v>538</v>
      </c>
      <c r="B143" s="219" t="s">
        <v>539</v>
      </c>
      <c r="C143" s="220" t="s">
        <v>284</v>
      </c>
      <c r="D143" s="221"/>
      <c r="E143" s="222"/>
      <c r="F143" s="222"/>
      <c r="G143" s="223"/>
      <c r="H143" s="221"/>
      <c r="I143" s="222"/>
      <c r="J143" s="222"/>
      <c r="K143" s="223"/>
      <c r="L143" s="221">
        <v>619</v>
      </c>
      <c r="M143" s="222">
        <v>117480</v>
      </c>
      <c r="N143" s="222">
        <v>0</v>
      </c>
      <c r="O143" s="223">
        <v>0</v>
      </c>
      <c r="P143" s="221">
        <f t="shared" si="9"/>
        <v>619</v>
      </c>
      <c r="Q143" s="222">
        <f t="shared" si="9"/>
        <v>117480</v>
      </c>
      <c r="R143" s="222">
        <f t="shared" si="9"/>
        <v>0</v>
      </c>
      <c r="S143" s="223">
        <f t="shared" si="7"/>
        <v>0</v>
      </c>
      <c r="T143" s="221">
        <f t="shared" si="10"/>
        <v>619</v>
      </c>
      <c r="U143" s="222">
        <f t="shared" si="10"/>
        <v>117480</v>
      </c>
      <c r="V143" s="222">
        <f t="shared" si="10"/>
        <v>0</v>
      </c>
      <c r="W143" s="223">
        <f t="shared" si="8"/>
        <v>0</v>
      </c>
      <c r="X143" s="208"/>
      <c r="Y143" s="208"/>
      <c r="Z143" s="208"/>
      <c r="AA143" s="208"/>
      <c r="AB143" s="208"/>
      <c r="AC143" s="208"/>
      <c r="AD143" s="208"/>
      <c r="AE143" s="208"/>
      <c r="AF143" s="208"/>
    </row>
    <row r="144" spans="1:32" s="218" customFormat="1" x14ac:dyDescent="0.2">
      <c r="A144" s="230" t="s">
        <v>540</v>
      </c>
      <c r="B144" s="219" t="s">
        <v>541</v>
      </c>
      <c r="C144" s="220" t="s">
        <v>284</v>
      </c>
      <c r="D144" s="221">
        <v>1172</v>
      </c>
      <c r="E144" s="222">
        <v>367698</v>
      </c>
      <c r="F144" s="222">
        <v>0</v>
      </c>
      <c r="G144" s="223">
        <v>0</v>
      </c>
      <c r="H144" s="221">
        <v>342</v>
      </c>
      <c r="I144" s="222">
        <v>322677</v>
      </c>
      <c r="J144" s="222">
        <v>0</v>
      </c>
      <c r="K144" s="223">
        <v>0</v>
      </c>
      <c r="L144" s="221">
        <v>1082</v>
      </c>
      <c r="M144" s="222">
        <v>374809.2</v>
      </c>
      <c r="N144" s="222">
        <v>0</v>
      </c>
      <c r="O144" s="223">
        <v>0</v>
      </c>
      <c r="P144" s="221">
        <f t="shared" si="9"/>
        <v>-90</v>
      </c>
      <c r="Q144" s="222">
        <f t="shared" si="9"/>
        <v>7111.2000000000116</v>
      </c>
      <c r="R144" s="222">
        <f t="shared" si="9"/>
        <v>0</v>
      </c>
      <c r="S144" s="223">
        <f t="shared" si="7"/>
        <v>0</v>
      </c>
      <c r="T144" s="221">
        <f t="shared" si="10"/>
        <v>740</v>
      </c>
      <c r="U144" s="222">
        <f t="shared" si="10"/>
        <v>52132.200000000012</v>
      </c>
      <c r="V144" s="222">
        <f t="shared" si="10"/>
        <v>0</v>
      </c>
      <c r="W144" s="223">
        <f t="shared" si="8"/>
        <v>0</v>
      </c>
      <c r="X144" s="208"/>
      <c r="Y144" s="208"/>
      <c r="Z144" s="208"/>
      <c r="AA144" s="208"/>
      <c r="AB144" s="208"/>
      <c r="AC144" s="208"/>
      <c r="AD144" s="208"/>
      <c r="AE144" s="208"/>
      <c r="AF144" s="208"/>
    </row>
    <row r="145" spans="1:32" s="218" customFormat="1" x14ac:dyDescent="0.2">
      <c r="A145" s="230" t="s">
        <v>542</v>
      </c>
      <c r="B145" s="219" t="s">
        <v>543</v>
      </c>
      <c r="C145" s="220" t="s">
        <v>269</v>
      </c>
      <c r="D145" s="221">
        <v>4842</v>
      </c>
      <c r="E145" s="222">
        <v>5091104.1999999993</v>
      </c>
      <c r="F145" s="222">
        <v>114647.72999999992</v>
      </c>
      <c r="G145" s="223">
        <v>0</v>
      </c>
      <c r="H145" s="221">
        <v>3550</v>
      </c>
      <c r="I145" s="222">
        <v>4841712.5999999996</v>
      </c>
      <c r="J145" s="222">
        <v>34892</v>
      </c>
      <c r="K145" s="223">
        <v>0</v>
      </c>
      <c r="L145" s="221">
        <v>3699</v>
      </c>
      <c r="M145" s="222">
        <v>5108024.92</v>
      </c>
      <c r="N145" s="222">
        <v>36250.35</v>
      </c>
      <c r="O145" s="223">
        <v>0</v>
      </c>
      <c r="P145" s="221">
        <f t="shared" si="9"/>
        <v>-1143</v>
      </c>
      <c r="Q145" s="222">
        <f t="shared" si="9"/>
        <v>16920.720000000671</v>
      </c>
      <c r="R145" s="222">
        <f t="shared" si="9"/>
        <v>-78397.379999999917</v>
      </c>
      <c r="S145" s="223">
        <f t="shared" si="7"/>
        <v>0</v>
      </c>
      <c r="T145" s="221">
        <f t="shared" si="10"/>
        <v>149</v>
      </c>
      <c r="U145" s="222">
        <f t="shared" si="10"/>
        <v>266312.3200000003</v>
      </c>
      <c r="V145" s="222">
        <f t="shared" si="10"/>
        <v>1358.3499999999985</v>
      </c>
      <c r="W145" s="223">
        <f t="shared" si="8"/>
        <v>0</v>
      </c>
      <c r="X145" s="208"/>
      <c r="Y145" s="208"/>
      <c r="Z145" s="208"/>
      <c r="AA145" s="208"/>
      <c r="AB145" s="208"/>
      <c r="AC145" s="208"/>
      <c r="AD145" s="208"/>
      <c r="AE145" s="208"/>
      <c r="AF145" s="208"/>
    </row>
    <row r="146" spans="1:32" s="218" customFormat="1" x14ac:dyDescent="0.2">
      <c r="A146" s="230" t="s">
        <v>544</v>
      </c>
      <c r="B146" s="219" t="s">
        <v>545</v>
      </c>
      <c r="C146" s="220" t="s">
        <v>269</v>
      </c>
      <c r="D146" s="221">
        <v>91</v>
      </c>
      <c r="E146" s="222">
        <v>51000</v>
      </c>
      <c r="F146" s="222">
        <v>0</v>
      </c>
      <c r="G146" s="223">
        <v>0</v>
      </c>
      <c r="H146" s="221"/>
      <c r="I146" s="222"/>
      <c r="J146" s="222"/>
      <c r="K146" s="223"/>
      <c r="L146" s="221"/>
      <c r="M146" s="222"/>
      <c r="N146" s="222"/>
      <c r="O146" s="223"/>
      <c r="P146" s="221">
        <f t="shared" si="9"/>
        <v>-91</v>
      </c>
      <c r="Q146" s="222">
        <f t="shared" si="9"/>
        <v>-51000</v>
      </c>
      <c r="R146" s="222">
        <f t="shared" si="9"/>
        <v>0</v>
      </c>
      <c r="S146" s="223">
        <f t="shared" si="7"/>
        <v>0</v>
      </c>
      <c r="T146" s="221">
        <f t="shared" si="10"/>
        <v>0</v>
      </c>
      <c r="U146" s="222">
        <f t="shared" si="10"/>
        <v>0</v>
      </c>
      <c r="V146" s="222">
        <f t="shared" si="10"/>
        <v>0</v>
      </c>
      <c r="W146" s="223">
        <f t="shared" si="8"/>
        <v>0</v>
      </c>
      <c r="X146" s="208"/>
      <c r="Y146" s="208"/>
      <c r="Z146" s="208"/>
      <c r="AA146" s="208"/>
      <c r="AB146" s="208"/>
      <c r="AC146" s="208"/>
      <c r="AD146" s="208"/>
      <c r="AE146" s="208"/>
      <c r="AF146" s="208"/>
    </row>
    <row r="147" spans="1:32" s="218" customFormat="1" x14ac:dyDescent="0.2">
      <c r="A147" s="230" t="s">
        <v>546</v>
      </c>
      <c r="B147" s="219" t="s">
        <v>547</v>
      </c>
      <c r="C147" s="220" t="s">
        <v>269</v>
      </c>
      <c r="D147" s="221">
        <v>1811</v>
      </c>
      <c r="E147" s="222">
        <v>1470001</v>
      </c>
      <c r="F147" s="222">
        <v>37585.789999999986</v>
      </c>
      <c r="G147" s="223">
        <v>0</v>
      </c>
      <c r="H147" s="221">
        <v>1154</v>
      </c>
      <c r="I147" s="222">
        <v>1336282.8</v>
      </c>
      <c r="J147" s="222">
        <v>1435.6</v>
      </c>
      <c r="K147" s="223">
        <v>0</v>
      </c>
      <c r="L147" s="221">
        <v>1440</v>
      </c>
      <c r="M147" s="222">
        <v>1434327.1</v>
      </c>
      <c r="N147" s="222">
        <v>7296.7999999999993</v>
      </c>
      <c r="O147" s="223">
        <v>0</v>
      </c>
      <c r="P147" s="221">
        <f t="shared" si="9"/>
        <v>-371</v>
      </c>
      <c r="Q147" s="222">
        <f t="shared" si="9"/>
        <v>-35673.899999999907</v>
      </c>
      <c r="R147" s="222">
        <f t="shared" si="9"/>
        <v>-30288.989999999987</v>
      </c>
      <c r="S147" s="223">
        <f t="shared" si="7"/>
        <v>0</v>
      </c>
      <c r="T147" s="221">
        <f t="shared" si="10"/>
        <v>286</v>
      </c>
      <c r="U147" s="222">
        <f t="shared" si="10"/>
        <v>98044.300000000047</v>
      </c>
      <c r="V147" s="222">
        <f t="shared" si="10"/>
        <v>5861.1999999999989</v>
      </c>
      <c r="W147" s="223">
        <f t="shared" si="8"/>
        <v>0</v>
      </c>
      <c r="X147" s="208"/>
      <c r="Y147" s="208"/>
      <c r="Z147" s="208"/>
      <c r="AA147" s="208"/>
      <c r="AB147" s="208"/>
      <c r="AC147" s="208"/>
      <c r="AD147" s="208"/>
      <c r="AE147" s="208"/>
      <c r="AF147" s="208"/>
    </row>
    <row r="148" spans="1:32" s="218" customFormat="1" x14ac:dyDescent="0.2">
      <c r="A148" s="230" t="s">
        <v>548</v>
      </c>
      <c r="B148" s="219" t="s">
        <v>549</v>
      </c>
      <c r="C148" s="220" t="s">
        <v>269</v>
      </c>
      <c r="D148" s="221">
        <v>507</v>
      </c>
      <c r="E148" s="222">
        <v>333482</v>
      </c>
      <c r="F148" s="222">
        <v>0</v>
      </c>
      <c r="G148" s="223">
        <v>0</v>
      </c>
      <c r="H148" s="221">
        <v>381</v>
      </c>
      <c r="I148" s="222">
        <v>355460</v>
      </c>
      <c r="J148" s="222">
        <v>0</v>
      </c>
      <c r="K148" s="223">
        <v>0</v>
      </c>
      <c r="L148" s="221">
        <v>521</v>
      </c>
      <c r="M148" s="222">
        <v>386562.94</v>
      </c>
      <c r="N148" s="222">
        <v>0</v>
      </c>
      <c r="O148" s="223">
        <v>0</v>
      </c>
      <c r="P148" s="221">
        <f t="shared" si="9"/>
        <v>14</v>
      </c>
      <c r="Q148" s="222">
        <f t="shared" si="9"/>
        <v>53080.94</v>
      </c>
      <c r="R148" s="222">
        <f t="shared" si="9"/>
        <v>0</v>
      </c>
      <c r="S148" s="223">
        <f t="shared" si="7"/>
        <v>0</v>
      </c>
      <c r="T148" s="221">
        <f t="shared" si="10"/>
        <v>140</v>
      </c>
      <c r="U148" s="222">
        <f t="shared" si="10"/>
        <v>31102.940000000002</v>
      </c>
      <c r="V148" s="222">
        <f t="shared" si="10"/>
        <v>0</v>
      </c>
      <c r="W148" s="223">
        <f t="shared" si="8"/>
        <v>0</v>
      </c>
      <c r="X148" s="208"/>
      <c r="Y148" s="208"/>
      <c r="Z148" s="208"/>
      <c r="AA148" s="208"/>
      <c r="AB148" s="208"/>
      <c r="AC148" s="208"/>
      <c r="AD148" s="208"/>
      <c r="AE148" s="208"/>
      <c r="AF148" s="208"/>
    </row>
    <row r="149" spans="1:32" s="218" customFormat="1" x14ac:dyDescent="0.2">
      <c r="A149" s="230" t="s">
        <v>550</v>
      </c>
      <c r="B149" s="219" t="s">
        <v>551</v>
      </c>
      <c r="C149" s="220" t="s">
        <v>269</v>
      </c>
      <c r="D149" s="221">
        <v>3536</v>
      </c>
      <c r="E149" s="222">
        <v>3016270</v>
      </c>
      <c r="F149" s="222">
        <v>13782.4</v>
      </c>
      <c r="G149" s="223">
        <v>0</v>
      </c>
      <c r="H149" s="221">
        <v>2273</v>
      </c>
      <c r="I149" s="222">
        <v>2611581</v>
      </c>
      <c r="J149" s="222">
        <v>7177.9999999999991</v>
      </c>
      <c r="K149" s="223">
        <v>0</v>
      </c>
      <c r="L149" s="221">
        <v>3055</v>
      </c>
      <c r="M149" s="222">
        <v>2840617.5</v>
      </c>
      <c r="N149" s="222">
        <v>16699.8</v>
      </c>
      <c r="O149" s="223">
        <v>0</v>
      </c>
      <c r="P149" s="221">
        <f t="shared" si="9"/>
        <v>-481</v>
      </c>
      <c r="Q149" s="222">
        <f t="shared" si="9"/>
        <v>-175652.5</v>
      </c>
      <c r="R149" s="222">
        <f t="shared" si="9"/>
        <v>2917.3999999999996</v>
      </c>
      <c r="S149" s="223">
        <f t="shared" si="7"/>
        <v>0</v>
      </c>
      <c r="T149" s="221">
        <f t="shared" si="10"/>
        <v>782</v>
      </c>
      <c r="U149" s="222">
        <f t="shared" si="10"/>
        <v>229036.5</v>
      </c>
      <c r="V149" s="222">
        <f t="shared" si="10"/>
        <v>9521.7999999999993</v>
      </c>
      <c r="W149" s="223">
        <f t="shared" si="8"/>
        <v>0</v>
      </c>
      <c r="X149" s="208"/>
      <c r="Y149" s="208"/>
      <c r="Z149" s="208"/>
      <c r="AA149" s="208"/>
      <c r="AB149" s="208"/>
      <c r="AC149" s="208"/>
      <c r="AD149" s="208"/>
      <c r="AE149" s="208"/>
      <c r="AF149" s="208"/>
    </row>
    <row r="150" spans="1:32" s="218" customFormat="1" x14ac:dyDescent="0.2">
      <c r="A150" s="230" t="s">
        <v>552</v>
      </c>
      <c r="B150" s="219" t="s">
        <v>553</v>
      </c>
      <c r="C150" s="220" t="s">
        <v>274</v>
      </c>
      <c r="D150" s="221">
        <v>285</v>
      </c>
      <c r="E150" s="222">
        <v>190088</v>
      </c>
      <c r="F150" s="222">
        <v>0</v>
      </c>
      <c r="G150" s="223">
        <v>0</v>
      </c>
      <c r="H150" s="221">
        <v>139</v>
      </c>
      <c r="I150" s="222">
        <v>188372</v>
      </c>
      <c r="J150" s="222">
        <v>0</v>
      </c>
      <c r="K150" s="223">
        <v>0</v>
      </c>
      <c r="L150" s="221">
        <v>116</v>
      </c>
      <c r="M150" s="222">
        <v>177489.2</v>
      </c>
      <c r="N150" s="222">
        <v>0</v>
      </c>
      <c r="O150" s="223">
        <v>0</v>
      </c>
      <c r="P150" s="221">
        <f t="shared" si="9"/>
        <v>-169</v>
      </c>
      <c r="Q150" s="222">
        <f t="shared" si="9"/>
        <v>-12598.799999999988</v>
      </c>
      <c r="R150" s="222">
        <f t="shared" si="9"/>
        <v>0</v>
      </c>
      <c r="S150" s="223">
        <f t="shared" si="7"/>
        <v>0</v>
      </c>
      <c r="T150" s="221">
        <f t="shared" si="10"/>
        <v>-23</v>
      </c>
      <c r="U150" s="222">
        <f t="shared" si="10"/>
        <v>-10882.799999999988</v>
      </c>
      <c r="V150" s="222">
        <f t="shared" si="10"/>
        <v>0</v>
      </c>
      <c r="W150" s="223">
        <f t="shared" si="8"/>
        <v>0</v>
      </c>
      <c r="X150" s="208"/>
      <c r="Y150" s="208"/>
      <c r="Z150" s="208"/>
      <c r="AA150" s="208"/>
      <c r="AB150" s="208"/>
      <c r="AC150" s="208"/>
      <c r="AD150" s="208"/>
      <c r="AE150" s="208"/>
      <c r="AF150" s="208"/>
    </row>
    <row r="151" spans="1:32" s="218" customFormat="1" x14ac:dyDescent="0.2">
      <c r="A151" s="230" t="s">
        <v>554</v>
      </c>
      <c r="B151" s="219" t="s">
        <v>555</v>
      </c>
      <c r="C151" s="220" t="s">
        <v>328</v>
      </c>
      <c r="D151" s="221">
        <v>0</v>
      </c>
      <c r="E151" s="222">
        <v>217152</v>
      </c>
      <c r="F151" s="222">
        <v>0</v>
      </c>
      <c r="G151" s="223">
        <v>0</v>
      </c>
      <c r="H151" s="221">
        <v>0</v>
      </c>
      <c r="I151" s="222">
        <v>240040</v>
      </c>
      <c r="J151" s="222">
        <v>0</v>
      </c>
      <c r="K151" s="223">
        <v>0</v>
      </c>
      <c r="L151" s="221">
        <v>0</v>
      </c>
      <c r="M151" s="222">
        <v>237830</v>
      </c>
      <c r="N151" s="222">
        <v>0</v>
      </c>
      <c r="O151" s="223">
        <v>0</v>
      </c>
      <c r="P151" s="221">
        <f t="shared" si="9"/>
        <v>0</v>
      </c>
      <c r="Q151" s="222">
        <f t="shared" si="9"/>
        <v>20678</v>
      </c>
      <c r="R151" s="222">
        <f t="shared" si="9"/>
        <v>0</v>
      </c>
      <c r="S151" s="223">
        <f t="shared" si="7"/>
        <v>0</v>
      </c>
      <c r="T151" s="221">
        <f t="shared" si="10"/>
        <v>0</v>
      </c>
      <c r="U151" s="222">
        <f t="shared" si="10"/>
        <v>-2210</v>
      </c>
      <c r="V151" s="222">
        <f t="shared" si="10"/>
        <v>0</v>
      </c>
      <c r="W151" s="223">
        <f t="shared" si="8"/>
        <v>0</v>
      </c>
      <c r="X151" s="208"/>
      <c r="Y151" s="208"/>
      <c r="Z151" s="208"/>
      <c r="AA151" s="208"/>
      <c r="AB151" s="208"/>
      <c r="AC151" s="208"/>
      <c r="AD151" s="208"/>
      <c r="AE151" s="208"/>
      <c r="AF151" s="208"/>
    </row>
    <row r="152" spans="1:32" s="218" customFormat="1" x14ac:dyDescent="0.2">
      <c r="A152" s="230" t="s">
        <v>556</v>
      </c>
      <c r="B152" s="219" t="s">
        <v>557</v>
      </c>
      <c r="C152" s="220" t="s">
        <v>269</v>
      </c>
      <c r="D152" s="221">
        <v>3513</v>
      </c>
      <c r="E152" s="222">
        <v>4898846</v>
      </c>
      <c r="F152" s="222">
        <v>93562.399999999936</v>
      </c>
      <c r="G152" s="223">
        <v>4838959.3500000015</v>
      </c>
      <c r="H152" s="221">
        <v>3796</v>
      </c>
      <c r="I152" s="222">
        <v>5531172.7999999998</v>
      </c>
      <c r="J152" s="222">
        <v>21215.449999999997</v>
      </c>
      <c r="K152" s="223">
        <v>7149478.8600000013</v>
      </c>
      <c r="L152" s="221">
        <v>4528</v>
      </c>
      <c r="M152" s="222">
        <v>5543969</v>
      </c>
      <c r="N152" s="222">
        <v>37529.800000000003</v>
      </c>
      <c r="O152" s="223">
        <v>8850888.7399999984</v>
      </c>
      <c r="P152" s="221">
        <f t="shared" si="9"/>
        <v>1015</v>
      </c>
      <c r="Q152" s="222">
        <f t="shared" si="9"/>
        <v>645123</v>
      </c>
      <c r="R152" s="222">
        <f t="shared" si="9"/>
        <v>-56032.599999999933</v>
      </c>
      <c r="S152" s="223">
        <f t="shared" si="7"/>
        <v>4011929.3899999969</v>
      </c>
      <c r="T152" s="221">
        <f t="shared" si="10"/>
        <v>732</v>
      </c>
      <c r="U152" s="222">
        <f t="shared" si="10"/>
        <v>12796.200000000186</v>
      </c>
      <c r="V152" s="222">
        <f t="shared" si="10"/>
        <v>16314.350000000006</v>
      </c>
      <c r="W152" s="223">
        <f t="shared" si="8"/>
        <v>1701409.8799999971</v>
      </c>
      <c r="X152" s="208"/>
      <c r="Y152" s="208"/>
      <c r="Z152" s="208"/>
      <c r="AA152" s="208"/>
      <c r="AB152" s="208"/>
      <c r="AC152" s="208"/>
      <c r="AD152" s="208"/>
      <c r="AE152" s="208"/>
      <c r="AF152" s="208"/>
    </row>
    <row r="153" spans="1:32" s="218" customFormat="1" x14ac:dyDescent="0.2">
      <c r="A153" s="230" t="s">
        <v>558</v>
      </c>
      <c r="B153" s="219" t="s">
        <v>559</v>
      </c>
      <c r="C153" s="220" t="s">
        <v>269</v>
      </c>
      <c r="D153" s="221">
        <v>1307</v>
      </c>
      <c r="E153" s="222">
        <v>924593</v>
      </c>
      <c r="F153" s="222">
        <v>0</v>
      </c>
      <c r="G153" s="223">
        <v>0</v>
      </c>
      <c r="H153" s="221">
        <v>829</v>
      </c>
      <c r="I153" s="222">
        <v>820211</v>
      </c>
      <c r="J153" s="222">
        <v>0</v>
      </c>
      <c r="K153" s="223">
        <v>0</v>
      </c>
      <c r="L153" s="221">
        <v>832</v>
      </c>
      <c r="M153" s="222">
        <v>824811.4</v>
      </c>
      <c r="N153" s="222">
        <v>0</v>
      </c>
      <c r="O153" s="223">
        <v>0</v>
      </c>
      <c r="P153" s="221">
        <f t="shared" si="9"/>
        <v>-475</v>
      </c>
      <c r="Q153" s="222">
        <f t="shared" si="9"/>
        <v>-99781.599999999977</v>
      </c>
      <c r="R153" s="222">
        <f t="shared" si="9"/>
        <v>0</v>
      </c>
      <c r="S153" s="223">
        <f t="shared" si="7"/>
        <v>0</v>
      </c>
      <c r="T153" s="221">
        <f t="shared" si="10"/>
        <v>3</v>
      </c>
      <c r="U153" s="222">
        <f t="shared" si="10"/>
        <v>4600.4000000000233</v>
      </c>
      <c r="V153" s="222">
        <f t="shared" si="10"/>
        <v>0</v>
      </c>
      <c r="W153" s="223">
        <f t="shared" si="8"/>
        <v>0</v>
      </c>
      <c r="X153" s="208"/>
      <c r="Y153" s="208"/>
      <c r="Z153" s="208"/>
      <c r="AA153" s="208"/>
      <c r="AB153" s="208"/>
      <c r="AC153" s="208"/>
      <c r="AD153" s="208"/>
      <c r="AE153" s="208"/>
      <c r="AF153" s="208"/>
    </row>
    <row r="154" spans="1:32" s="218" customFormat="1" x14ac:dyDescent="0.2">
      <c r="A154" s="230" t="s">
        <v>560</v>
      </c>
      <c r="B154" s="219" t="s">
        <v>561</v>
      </c>
      <c r="C154" s="220" t="s">
        <v>328</v>
      </c>
      <c r="D154" s="221"/>
      <c r="E154" s="222"/>
      <c r="F154" s="222"/>
      <c r="G154" s="223"/>
      <c r="H154" s="221"/>
      <c r="I154" s="222">
        <v>97070</v>
      </c>
      <c r="J154" s="222">
        <v>0</v>
      </c>
      <c r="K154" s="223">
        <v>0</v>
      </c>
      <c r="L154" s="221">
        <v>0</v>
      </c>
      <c r="M154" s="222">
        <v>220830</v>
      </c>
      <c r="N154" s="222">
        <v>0</v>
      </c>
      <c r="O154" s="223">
        <v>0</v>
      </c>
      <c r="P154" s="221">
        <f t="shared" si="9"/>
        <v>0</v>
      </c>
      <c r="Q154" s="222">
        <f t="shared" si="9"/>
        <v>220830</v>
      </c>
      <c r="R154" s="222">
        <f t="shared" si="9"/>
        <v>0</v>
      </c>
      <c r="S154" s="223">
        <f t="shared" si="7"/>
        <v>0</v>
      </c>
      <c r="T154" s="221">
        <f t="shared" si="10"/>
        <v>0</v>
      </c>
      <c r="U154" s="222">
        <f t="shared" si="10"/>
        <v>123760</v>
      </c>
      <c r="V154" s="222">
        <f t="shared" si="10"/>
        <v>0</v>
      </c>
      <c r="W154" s="223">
        <f t="shared" si="8"/>
        <v>0</v>
      </c>
      <c r="X154" s="208"/>
      <c r="Y154" s="208"/>
      <c r="Z154" s="208"/>
      <c r="AA154" s="208"/>
      <c r="AB154" s="208"/>
      <c r="AC154" s="208"/>
      <c r="AD154" s="208"/>
      <c r="AE154" s="208"/>
      <c r="AF154" s="208"/>
    </row>
    <row r="155" spans="1:32" s="218" customFormat="1" x14ac:dyDescent="0.2">
      <c r="A155" s="230" t="s">
        <v>562</v>
      </c>
      <c r="B155" s="219" t="s">
        <v>563</v>
      </c>
      <c r="C155" s="220" t="s">
        <v>269</v>
      </c>
      <c r="D155" s="221">
        <v>2945</v>
      </c>
      <c r="E155" s="222">
        <v>2306234.2000000002</v>
      </c>
      <c r="F155" s="222">
        <v>0</v>
      </c>
      <c r="G155" s="223">
        <v>0</v>
      </c>
      <c r="H155" s="221">
        <v>2102</v>
      </c>
      <c r="I155" s="222">
        <v>2203729.6</v>
      </c>
      <c r="J155" s="222">
        <v>0</v>
      </c>
      <c r="K155" s="223">
        <v>0</v>
      </c>
      <c r="L155" s="221">
        <v>2315</v>
      </c>
      <c r="M155" s="222">
        <v>2484726.9000000004</v>
      </c>
      <c r="N155" s="222">
        <v>0</v>
      </c>
      <c r="O155" s="223">
        <v>0</v>
      </c>
      <c r="P155" s="221">
        <f t="shared" si="9"/>
        <v>-630</v>
      </c>
      <c r="Q155" s="222">
        <f t="shared" si="9"/>
        <v>178492.70000000019</v>
      </c>
      <c r="R155" s="222">
        <f t="shared" si="9"/>
        <v>0</v>
      </c>
      <c r="S155" s="223">
        <f t="shared" si="7"/>
        <v>0</v>
      </c>
      <c r="T155" s="221">
        <f t="shared" si="10"/>
        <v>213</v>
      </c>
      <c r="U155" s="222">
        <f t="shared" si="10"/>
        <v>280997.30000000028</v>
      </c>
      <c r="V155" s="222">
        <f t="shared" si="10"/>
        <v>0</v>
      </c>
      <c r="W155" s="223">
        <f t="shared" si="8"/>
        <v>0</v>
      </c>
      <c r="X155" s="208"/>
      <c r="Y155" s="208"/>
      <c r="Z155" s="208"/>
      <c r="AA155" s="208"/>
      <c r="AB155" s="208"/>
      <c r="AC155" s="208"/>
      <c r="AD155" s="208"/>
      <c r="AE155" s="208"/>
      <c r="AF155" s="208"/>
    </row>
    <row r="156" spans="1:32" s="218" customFormat="1" x14ac:dyDescent="0.2">
      <c r="A156" s="230" t="s">
        <v>564</v>
      </c>
      <c r="B156" s="219" t="s">
        <v>565</v>
      </c>
      <c r="C156" s="220" t="s">
        <v>274</v>
      </c>
      <c r="D156" s="221">
        <v>384</v>
      </c>
      <c r="E156" s="222">
        <v>261097.4</v>
      </c>
      <c r="F156" s="222">
        <v>0</v>
      </c>
      <c r="G156" s="223">
        <v>0</v>
      </c>
      <c r="H156" s="221">
        <v>265</v>
      </c>
      <c r="I156" s="222">
        <v>278067</v>
      </c>
      <c r="J156" s="222">
        <v>0</v>
      </c>
      <c r="K156" s="223">
        <v>0</v>
      </c>
      <c r="L156" s="221">
        <v>216</v>
      </c>
      <c r="M156" s="222">
        <v>281185.3</v>
      </c>
      <c r="N156" s="222">
        <v>0</v>
      </c>
      <c r="O156" s="223">
        <v>0</v>
      </c>
      <c r="P156" s="221">
        <f t="shared" si="9"/>
        <v>-168</v>
      </c>
      <c r="Q156" s="222">
        <f t="shared" si="9"/>
        <v>20087.899999999994</v>
      </c>
      <c r="R156" s="222">
        <f t="shared" si="9"/>
        <v>0</v>
      </c>
      <c r="S156" s="223">
        <f t="shared" si="7"/>
        <v>0</v>
      </c>
      <c r="T156" s="221">
        <f t="shared" si="10"/>
        <v>-49</v>
      </c>
      <c r="U156" s="222">
        <f t="shared" si="10"/>
        <v>3118.2999999999884</v>
      </c>
      <c r="V156" s="222">
        <f t="shared" si="10"/>
        <v>0</v>
      </c>
      <c r="W156" s="223">
        <f t="shared" si="8"/>
        <v>0</v>
      </c>
      <c r="X156" s="208"/>
      <c r="Y156" s="208"/>
      <c r="Z156" s="208"/>
      <c r="AA156" s="208"/>
      <c r="AB156" s="208"/>
      <c r="AC156" s="208"/>
      <c r="AD156" s="208"/>
      <c r="AE156" s="208"/>
      <c r="AF156" s="208"/>
    </row>
    <row r="157" spans="1:32" s="218" customFormat="1" x14ac:dyDescent="0.2">
      <c r="A157" s="230" t="s">
        <v>566</v>
      </c>
      <c r="B157" s="219" t="s">
        <v>567</v>
      </c>
      <c r="C157" s="220" t="s">
        <v>274</v>
      </c>
      <c r="D157" s="221">
        <v>262</v>
      </c>
      <c r="E157" s="222">
        <v>503979</v>
      </c>
      <c r="F157" s="222">
        <v>50369.489999999962</v>
      </c>
      <c r="G157" s="223">
        <v>0</v>
      </c>
      <c r="H157" s="221">
        <v>188</v>
      </c>
      <c r="I157" s="222">
        <v>484287</v>
      </c>
      <c r="J157" s="222">
        <v>0</v>
      </c>
      <c r="K157" s="223">
        <v>0</v>
      </c>
      <c r="L157" s="221">
        <v>259.5</v>
      </c>
      <c r="M157" s="222">
        <v>488118.4</v>
      </c>
      <c r="N157" s="222">
        <v>0</v>
      </c>
      <c r="O157" s="223">
        <v>0</v>
      </c>
      <c r="P157" s="221">
        <f t="shared" si="9"/>
        <v>-2.5</v>
      </c>
      <c r="Q157" s="222">
        <f t="shared" si="9"/>
        <v>-15860.599999999977</v>
      </c>
      <c r="R157" s="222">
        <f t="shared" si="9"/>
        <v>-50369.489999999962</v>
      </c>
      <c r="S157" s="223">
        <f t="shared" si="7"/>
        <v>0</v>
      </c>
      <c r="T157" s="221">
        <f t="shared" si="10"/>
        <v>71.5</v>
      </c>
      <c r="U157" s="222">
        <f t="shared" si="10"/>
        <v>3831.4000000000233</v>
      </c>
      <c r="V157" s="222">
        <f t="shared" si="10"/>
        <v>0</v>
      </c>
      <c r="W157" s="223">
        <f t="shared" si="8"/>
        <v>0</v>
      </c>
      <c r="X157" s="208"/>
      <c r="Y157" s="208"/>
      <c r="Z157" s="208"/>
      <c r="AA157" s="208"/>
      <c r="AB157" s="208"/>
      <c r="AC157" s="208"/>
      <c r="AD157" s="208"/>
      <c r="AE157" s="208"/>
      <c r="AF157" s="208"/>
    </row>
    <row r="158" spans="1:32" s="218" customFormat="1" x14ac:dyDescent="0.2">
      <c r="A158" s="230" t="s">
        <v>568</v>
      </c>
      <c r="B158" s="219" t="s">
        <v>569</v>
      </c>
      <c r="C158" s="220" t="s">
        <v>424</v>
      </c>
      <c r="D158" s="221">
        <v>163</v>
      </c>
      <c r="E158" s="222">
        <v>62302</v>
      </c>
      <c r="F158" s="222">
        <v>0</v>
      </c>
      <c r="G158" s="223">
        <v>0</v>
      </c>
      <c r="H158" s="221">
        <v>37</v>
      </c>
      <c r="I158" s="222">
        <v>48810</v>
      </c>
      <c r="J158" s="222">
        <v>0</v>
      </c>
      <c r="K158" s="223">
        <v>0</v>
      </c>
      <c r="L158" s="221">
        <v>159</v>
      </c>
      <c r="M158" s="222">
        <v>62090.9</v>
      </c>
      <c r="N158" s="222">
        <v>0</v>
      </c>
      <c r="O158" s="223">
        <v>0</v>
      </c>
      <c r="P158" s="221">
        <f t="shared" si="9"/>
        <v>-4</v>
      </c>
      <c r="Q158" s="222">
        <f t="shared" si="9"/>
        <v>-211.09999999999854</v>
      </c>
      <c r="R158" s="222">
        <f t="shared" si="9"/>
        <v>0</v>
      </c>
      <c r="S158" s="223">
        <f t="shared" si="7"/>
        <v>0</v>
      </c>
      <c r="T158" s="221">
        <f t="shared" si="10"/>
        <v>122</v>
      </c>
      <c r="U158" s="222">
        <f t="shared" si="10"/>
        <v>13280.900000000001</v>
      </c>
      <c r="V158" s="222">
        <f t="shared" si="10"/>
        <v>0</v>
      </c>
      <c r="W158" s="223">
        <f t="shared" si="8"/>
        <v>0</v>
      </c>
      <c r="X158" s="208"/>
      <c r="Y158" s="208"/>
      <c r="Z158" s="208"/>
      <c r="AA158" s="208"/>
      <c r="AB158" s="208"/>
      <c r="AC158" s="208"/>
      <c r="AD158" s="208"/>
      <c r="AE158" s="208"/>
      <c r="AF158" s="208"/>
    </row>
    <row r="159" spans="1:32" s="218" customFormat="1" x14ac:dyDescent="0.2">
      <c r="A159" s="230" t="s">
        <v>570</v>
      </c>
      <c r="B159" s="219" t="s">
        <v>571</v>
      </c>
      <c r="C159" s="220" t="s">
        <v>328</v>
      </c>
      <c r="D159" s="221">
        <v>0</v>
      </c>
      <c r="E159" s="222">
        <v>193824</v>
      </c>
      <c r="F159" s="222">
        <v>0</v>
      </c>
      <c r="G159" s="223">
        <v>0</v>
      </c>
      <c r="H159" s="221">
        <v>0</v>
      </c>
      <c r="I159" s="222">
        <v>231370</v>
      </c>
      <c r="J159" s="222">
        <v>0</v>
      </c>
      <c r="K159" s="223">
        <v>0</v>
      </c>
      <c r="L159" s="221">
        <v>0</v>
      </c>
      <c r="M159" s="222">
        <v>235450</v>
      </c>
      <c r="N159" s="222">
        <v>0</v>
      </c>
      <c r="O159" s="223">
        <v>0</v>
      </c>
      <c r="P159" s="221">
        <f t="shared" si="9"/>
        <v>0</v>
      </c>
      <c r="Q159" s="222">
        <f t="shared" si="9"/>
        <v>41626</v>
      </c>
      <c r="R159" s="222">
        <f t="shared" si="9"/>
        <v>0</v>
      </c>
      <c r="S159" s="223">
        <f t="shared" si="7"/>
        <v>0</v>
      </c>
      <c r="T159" s="221">
        <f t="shared" si="10"/>
        <v>0</v>
      </c>
      <c r="U159" s="222">
        <f t="shared" si="10"/>
        <v>4080</v>
      </c>
      <c r="V159" s="222">
        <f t="shared" si="10"/>
        <v>0</v>
      </c>
      <c r="W159" s="223">
        <f t="shared" si="8"/>
        <v>0</v>
      </c>
      <c r="X159" s="208"/>
      <c r="Y159" s="208"/>
      <c r="Z159" s="208"/>
      <c r="AA159" s="208"/>
      <c r="AB159" s="208"/>
      <c r="AC159" s="208"/>
      <c r="AD159" s="208"/>
      <c r="AE159" s="208"/>
      <c r="AF159" s="208"/>
    </row>
    <row r="160" spans="1:32" s="218" customFormat="1" x14ac:dyDescent="0.2">
      <c r="A160" s="230" t="s">
        <v>572</v>
      </c>
      <c r="B160" s="219" t="s">
        <v>573</v>
      </c>
      <c r="C160" s="220" t="s">
        <v>269</v>
      </c>
      <c r="D160" s="221">
        <v>480</v>
      </c>
      <c r="E160" s="222">
        <v>263426</v>
      </c>
      <c r="F160" s="222">
        <v>0</v>
      </c>
      <c r="G160" s="223">
        <v>0</v>
      </c>
      <c r="H160" s="221">
        <v>416</v>
      </c>
      <c r="I160" s="222">
        <v>283674</v>
      </c>
      <c r="J160" s="222">
        <v>0</v>
      </c>
      <c r="K160" s="223">
        <v>0</v>
      </c>
      <c r="L160" s="221">
        <v>459</v>
      </c>
      <c r="M160" s="222">
        <v>285046</v>
      </c>
      <c r="N160" s="222">
        <v>0</v>
      </c>
      <c r="O160" s="223">
        <v>0</v>
      </c>
      <c r="P160" s="221">
        <f t="shared" si="9"/>
        <v>-21</v>
      </c>
      <c r="Q160" s="222">
        <f t="shared" si="9"/>
        <v>21620</v>
      </c>
      <c r="R160" s="222">
        <f t="shared" si="9"/>
        <v>0</v>
      </c>
      <c r="S160" s="223">
        <f t="shared" si="7"/>
        <v>0</v>
      </c>
      <c r="T160" s="221">
        <f t="shared" si="10"/>
        <v>43</v>
      </c>
      <c r="U160" s="222">
        <f t="shared" si="10"/>
        <v>1372</v>
      </c>
      <c r="V160" s="222">
        <f t="shared" si="10"/>
        <v>0</v>
      </c>
      <c r="W160" s="223">
        <f t="shared" si="8"/>
        <v>0</v>
      </c>
      <c r="X160" s="208"/>
      <c r="Y160" s="208"/>
      <c r="Z160" s="208"/>
      <c r="AA160" s="208"/>
      <c r="AB160" s="208"/>
      <c r="AC160" s="208"/>
      <c r="AD160" s="208"/>
      <c r="AE160" s="208"/>
      <c r="AF160" s="208"/>
    </row>
    <row r="161" spans="1:32" s="218" customFormat="1" x14ac:dyDescent="0.2">
      <c r="A161" s="230" t="s">
        <v>574</v>
      </c>
      <c r="B161" s="219" t="s">
        <v>575</v>
      </c>
      <c r="C161" s="220" t="s">
        <v>269</v>
      </c>
      <c r="D161" s="221">
        <v>580</v>
      </c>
      <c r="E161" s="222">
        <v>347723</v>
      </c>
      <c r="F161" s="222">
        <v>0</v>
      </c>
      <c r="G161" s="223">
        <v>0</v>
      </c>
      <c r="H161" s="221">
        <v>473</v>
      </c>
      <c r="I161" s="222">
        <v>341277</v>
      </c>
      <c r="J161" s="222">
        <v>0</v>
      </c>
      <c r="K161" s="223">
        <v>0</v>
      </c>
      <c r="L161" s="221">
        <v>562</v>
      </c>
      <c r="M161" s="222">
        <v>379648.5</v>
      </c>
      <c r="N161" s="222">
        <v>0</v>
      </c>
      <c r="O161" s="223">
        <v>0</v>
      </c>
      <c r="P161" s="221">
        <f t="shared" si="9"/>
        <v>-18</v>
      </c>
      <c r="Q161" s="222">
        <f t="shared" si="9"/>
        <v>31925.5</v>
      </c>
      <c r="R161" s="222">
        <f t="shared" si="9"/>
        <v>0</v>
      </c>
      <c r="S161" s="223">
        <f t="shared" si="7"/>
        <v>0</v>
      </c>
      <c r="T161" s="221">
        <f t="shared" si="10"/>
        <v>89</v>
      </c>
      <c r="U161" s="222">
        <f t="shared" si="10"/>
        <v>38371.5</v>
      </c>
      <c r="V161" s="222">
        <f t="shared" si="10"/>
        <v>0</v>
      </c>
      <c r="W161" s="223">
        <f t="shared" si="8"/>
        <v>0</v>
      </c>
      <c r="X161" s="208"/>
      <c r="Y161" s="208"/>
      <c r="Z161" s="208"/>
      <c r="AA161" s="208"/>
      <c r="AB161" s="208"/>
      <c r="AC161" s="208"/>
      <c r="AD161" s="208"/>
      <c r="AE161" s="208"/>
      <c r="AF161" s="208"/>
    </row>
    <row r="162" spans="1:32" s="218" customFormat="1" x14ac:dyDescent="0.2">
      <c r="A162" s="230" t="s">
        <v>576</v>
      </c>
      <c r="B162" s="219" t="s">
        <v>577</v>
      </c>
      <c r="C162" s="220" t="s">
        <v>269</v>
      </c>
      <c r="D162" s="221">
        <v>629</v>
      </c>
      <c r="E162" s="222">
        <v>348254</v>
      </c>
      <c r="F162" s="222">
        <v>0</v>
      </c>
      <c r="G162" s="223">
        <v>0</v>
      </c>
      <c r="H162" s="221">
        <v>620</v>
      </c>
      <c r="I162" s="222">
        <v>386626</v>
      </c>
      <c r="J162" s="222">
        <v>0</v>
      </c>
      <c r="K162" s="223">
        <v>0</v>
      </c>
      <c r="L162" s="221">
        <v>665</v>
      </c>
      <c r="M162" s="222">
        <v>424389.29999999993</v>
      </c>
      <c r="N162" s="222">
        <v>0</v>
      </c>
      <c r="O162" s="223">
        <v>0</v>
      </c>
      <c r="P162" s="221">
        <f t="shared" si="9"/>
        <v>36</v>
      </c>
      <c r="Q162" s="222">
        <f t="shared" si="9"/>
        <v>76135.29999999993</v>
      </c>
      <c r="R162" s="222">
        <f t="shared" si="9"/>
        <v>0</v>
      </c>
      <c r="S162" s="223">
        <f t="shared" si="7"/>
        <v>0</v>
      </c>
      <c r="T162" s="221">
        <f t="shared" si="10"/>
        <v>45</v>
      </c>
      <c r="U162" s="222">
        <f t="shared" si="10"/>
        <v>37763.29999999993</v>
      </c>
      <c r="V162" s="222">
        <f t="shared" si="10"/>
        <v>0</v>
      </c>
      <c r="W162" s="223">
        <f t="shared" si="8"/>
        <v>0</v>
      </c>
      <c r="X162" s="208"/>
      <c r="Y162" s="208"/>
      <c r="Z162" s="208"/>
      <c r="AA162" s="208"/>
      <c r="AB162" s="208"/>
      <c r="AC162" s="208"/>
      <c r="AD162" s="208"/>
      <c r="AE162" s="208"/>
      <c r="AF162" s="208"/>
    </row>
    <row r="163" spans="1:32" s="218" customFormat="1" x14ac:dyDescent="0.2">
      <c r="A163" s="230" t="s">
        <v>578</v>
      </c>
      <c r="B163" s="219" t="s">
        <v>579</v>
      </c>
      <c r="C163" s="220" t="s">
        <v>269</v>
      </c>
      <c r="D163" s="221">
        <v>176</v>
      </c>
      <c r="E163" s="222">
        <v>110554</v>
      </c>
      <c r="F163" s="222">
        <v>0</v>
      </c>
      <c r="G163" s="223">
        <v>0</v>
      </c>
      <c r="H163" s="221">
        <v>133</v>
      </c>
      <c r="I163" s="222">
        <v>111190</v>
      </c>
      <c r="J163" s="222">
        <v>0</v>
      </c>
      <c r="K163" s="223">
        <v>0</v>
      </c>
      <c r="L163" s="221">
        <v>130</v>
      </c>
      <c r="M163" s="222">
        <v>101787.5</v>
      </c>
      <c r="N163" s="222">
        <v>0</v>
      </c>
      <c r="O163" s="223">
        <v>0</v>
      </c>
      <c r="P163" s="221">
        <f t="shared" si="9"/>
        <v>-46</v>
      </c>
      <c r="Q163" s="222">
        <f t="shared" si="9"/>
        <v>-8766.5</v>
      </c>
      <c r="R163" s="222">
        <f t="shared" si="9"/>
        <v>0</v>
      </c>
      <c r="S163" s="223">
        <f t="shared" si="7"/>
        <v>0</v>
      </c>
      <c r="T163" s="221">
        <f t="shared" si="10"/>
        <v>-3</v>
      </c>
      <c r="U163" s="222">
        <f t="shared" si="10"/>
        <v>-9402.5</v>
      </c>
      <c r="V163" s="222">
        <f t="shared" si="10"/>
        <v>0</v>
      </c>
      <c r="W163" s="223">
        <f t="shared" si="8"/>
        <v>0</v>
      </c>
      <c r="X163" s="208"/>
      <c r="Y163" s="208"/>
      <c r="Z163" s="208"/>
      <c r="AA163" s="208"/>
      <c r="AB163" s="208"/>
      <c r="AC163" s="208"/>
      <c r="AD163" s="208"/>
      <c r="AE163" s="208"/>
      <c r="AF163" s="208"/>
    </row>
    <row r="164" spans="1:32" s="218" customFormat="1" x14ac:dyDescent="0.2">
      <c r="A164" s="230" t="s">
        <v>580</v>
      </c>
      <c r="B164" s="219" t="s">
        <v>581</v>
      </c>
      <c r="C164" s="220" t="s">
        <v>264</v>
      </c>
      <c r="D164" s="221">
        <v>0</v>
      </c>
      <c r="E164" s="222">
        <v>23940</v>
      </c>
      <c r="F164" s="222">
        <v>0</v>
      </c>
      <c r="G164" s="223">
        <v>0</v>
      </c>
      <c r="H164" s="221">
        <v>0</v>
      </c>
      <c r="I164" s="222">
        <v>31614</v>
      </c>
      <c r="J164" s="222">
        <v>0</v>
      </c>
      <c r="K164" s="223">
        <v>0</v>
      </c>
      <c r="L164" s="221">
        <v>0</v>
      </c>
      <c r="M164" s="222">
        <v>31920</v>
      </c>
      <c r="N164" s="222">
        <v>0</v>
      </c>
      <c r="O164" s="223">
        <v>0</v>
      </c>
      <c r="P164" s="221">
        <f t="shared" si="9"/>
        <v>0</v>
      </c>
      <c r="Q164" s="222">
        <f t="shared" si="9"/>
        <v>7980</v>
      </c>
      <c r="R164" s="222">
        <f t="shared" si="9"/>
        <v>0</v>
      </c>
      <c r="S164" s="223">
        <f t="shared" si="7"/>
        <v>0</v>
      </c>
      <c r="T164" s="221">
        <f t="shared" si="10"/>
        <v>0</v>
      </c>
      <c r="U164" s="222">
        <f t="shared" si="10"/>
        <v>306</v>
      </c>
      <c r="V164" s="222">
        <f t="shared" si="10"/>
        <v>0</v>
      </c>
      <c r="W164" s="223">
        <f t="shared" si="8"/>
        <v>0</v>
      </c>
      <c r="X164" s="208"/>
      <c r="Y164" s="208"/>
      <c r="Z164" s="208"/>
      <c r="AA164" s="208"/>
      <c r="AB164" s="208"/>
      <c r="AC164" s="208"/>
      <c r="AD164" s="208"/>
      <c r="AE164" s="208"/>
      <c r="AF164" s="208"/>
    </row>
    <row r="165" spans="1:32" s="218" customFormat="1" x14ac:dyDescent="0.2">
      <c r="A165" s="230" t="s">
        <v>582</v>
      </c>
      <c r="B165" s="219" t="s">
        <v>583</v>
      </c>
      <c r="C165" s="220" t="s">
        <v>264</v>
      </c>
      <c r="D165" s="221">
        <v>0</v>
      </c>
      <c r="E165" s="222">
        <v>484800</v>
      </c>
      <c r="F165" s="222">
        <v>0</v>
      </c>
      <c r="G165" s="223">
        <v>0</v>
      </c>
      <c r="H165" s="221">
        <v>0</v>
      </c>
      <c r="I165" s="222">
        <v>489600</v>
      </c>
      <c r="J165" s="222">
        <v>0</v>
      </c>
      <c r="K165" s="223">
        <v>0</v>
      </c>
      <c r="L165" s="221">
        <v>0</v>
      </c>
      <c r="M165" s="222">
        <v>488000</v>
      </c>
      <c r="N165" s="222">
        <v>0</v>
      </c>
      <c r="O165" s="223">
        <v>0</v>
      </c>
      <c r="P165" s="221">
        <f t="shared" si="9"/>
        <v>0</v>
      </c>
      <c r="Q165" s="222">
        <f t="shared" si="9"/>
        <v>3200</v>
      </c>
      <c r="R165" s="222">
        <f t="shared" si="9"/>
        <v>0</v>
      </c>
      <c r="S165" s="223">
        <f t="shared" si="7"/>
        <v>0</v>
      </c>
      <c r="T165" s="221">
        <f t="shared" si="10"/>
        <v>0</v>
      </c>
      <c r="U165" s="222">
        <f t="shared" si="10"/>
        <v>-1600</v>
      </c>
      <c r="V165" s="222">
        <f t="shared" si="10"/>
        <v>0</v>
      </c>
      <c r="W165" s="223">
        <f t="shared" si="8"/>
        <v>0</v>
      </c>
      <c r="X165" s="208"/>
      <c r="Y165" s="208"/>
      <c r="Z165" s="208"/>
      <c r="AA165" s="208"/>
      <c r="AB165" s="208"/>
      <c r="AC165" s="208"/>
      <c r="AD165" s="208"/>
      <c r="AE165" s="208"/>
      <c r="AF165" s="208"/>
    </row>
    <row r="166" spans="1:32" s="218" customFormat="1" x14ac:dyDescent="0.2">
      <c r="A166" s="230" t="s">
        <v>584</v>
      </c>
      <c r="B166" s="219" t="s">
        <v>585</v>
      </c>
      <c r="C166" s="220" t="s">
        <v>301</v>
      </c>
      <c r="D166" s="221">
        <v>0</v>
      </c>
      <c r="E166" s="222">
        <v>16720</v>
      </c>
      <c r="F166" s="222">
        <v>0</v>
      </c>
      <c r="G166" s="223">
        <v>0</v>
      </c>
      <c r="H166" s="221">
        <v>0</v>
      </c>
      <c r="I166" s="222">
        <v>15075</v>
      </c>
      <c r="J166" s="222">
        <v>0</v>
      </c>
      <c r="K166" s="223">
        <v>0</v>
      </c>
      <c r="L166" s="221">
        <v>0</v>
      </c>
      <c r="M166" s="222">
        <v>18370</v>
      </c>
      <c r="N166" s="222">
        <v>0</v>
      </c>
      <c r="O166" s="223">
        <v>0</v>
      </c>
      <c r="P166" s="221">
        <f t="shared" si="9"/>
        <v>0</v>
      </c>
      <c r="Q166" s="222">
        <f t="shared" si="9"/>
        <v>1650</v>
      </c>
      <c r="R166" s="222">
        <f t="shared" si="9"/>
        <v>0</v>
      </c>
      <c r="S166" s="223">
        <f t="shared" si="7"/>
        <v>0</v>
      </c>
      <c r="T166" s="221">
        <f t="shared" si="10"/>
        <v>0</v>
      </c>
      <c r="U166" s="222">
        <f t="shared" si="10"/>
        <v>3295</v>
      </c>
      <c r="V166" s="222">
        <f t="shared" si="10"/>
        <v>0</v>
      </c>
      <c r="W166" s="223">
        <f t="shared" si="8"/>
        <v>0</v>
      </c>
      <c r="X166" s="208"/>
      <c r="Y166" s="208"/>
      <c r="Z166" s="208"/>
      <c r="AA166" s="208"/>
      <c r="AB166" s="208"/>
      <c r="AC166" s="208"/>
      <c r="AD166" s="208"/>
      <c r="AE166" s="208"/>
      <c r="AF166" s="208"/>
    </row>
    <row r="167" spans="1:32" s="218" customFormat="1" x14ac:dyDescent="0.2">
      <c r="A167" s="230" t="s">
        <v>586</v>
      </c>
      <c r="B167" s="219" t="s">
        <v>587</v>
      </c>
      <c r="C167" s="220" t="s">
        <v>301</v>
      </c>
      <c r="D167" s="221">
        <v>0</v>
      </c>
      <c r="E167" s="222">
        <v>4950</v>
      </c>
      <c r="F167" s="222">
        <v>0</v>
      </c>
      <c r="G167" s="223">
        <v>0</v>
      </c>
      <c r="H167" s="221">
        <v>0</v>
      </c>
      <c r="I167" s="222">
        <v>4329</v>
      </c>
      <c r="J167" s="222">
        <v>0</v>
      </c>
      <c r="K167" s="223">
        <v>0</v>
      </c>
      <c r="L167" s="221">
        <v>0</v>
      </c>
      <c r="M167" s="222">
        <v>4329</v>
      </c>
      <c r="N167" s="222">
        <v>0</v>
      </c>
      <c r="O167" s="223">
        <v>0</v>
      </c>
      <c r="P167" s="221">
        <f t="shared" si="9"/>
        <v>0</v>
      </c>
      <c r="Q167" s="222">
        <f t="shared" si="9"/>
        <v>-621</v>
      </c>
      <c r="R167" s="222">
        <f t="shared" si="9"/>
        <v>0</v>
      </c>
      <c r="S167" s="223">
        <f t="shared" si="7"/>
        <v>0</v>
      </c>
      <c r="T167" s="221">
        <f t="shared" si="10"/>
        <v>0</v>
      </c>
      <c r="U167" s="222">
        <f t="shared" si="10"/>
        <v>0</v>
      </c>
      <c r="V167" s="222">
        <f t="shared" si="10"/>
        <v>0</v>
      </c>
      <c r="W167" s="223">
        <f t="shared" si="8"/>
        <v>0</v>
      </c>
      <c r="X167" s="208"/>
      <c r="Y167" s="208"/>
      <c r="Z167" s="208"/>
      <c r="AA167" s="208"/>
      <c r="AB167" s="208"/>
      <c r="AC167" s="208"/>
      <c r="AD167" s="208"/>
      <c r="AE167" s="208"/>
      <c r="AF167" s="208"/>
    </row>
    <row r="168" spans="1:32" s="218" customFormat="1" x14ac:dyDescent="0.2">
      <c r="A168" s="230" t="s">
        <v>588</v>
      </c>
      <c r="B168" s="219" t="s">
        <v>589</v>
      </c>
      <c r="C168" s="220" t="s">
        <v>269</v>
      </c>
      <c r="D168" s="221">
        <v>9170</v>
      </c>
      <c r="E168" s="222">
        <v>9108981.8000000007</v>
      </c>
      <c r="F168" s="222">
        <v>239297.89000000007</v>
      </c>
      <c r="G168" s="223">
        <v>6721755.3100000005</v>
      </c>
      <c r="H168" s="221">
        <v>5865</v>
      </c>
      <c r="I168" s="222">
        <v>9419306.3999999985</v>
      </c>
      <c r="J168" s="222">
        <v>190952.52000000002</v>
      </c>
      <c r="K168" s="223">
        <v>8073831.9499999993</v>
      </c>
      <c r="L168" s="221">
        <v>8536</v>
      </c>
      <c r="M168" s="222">
        <v>10313910.520000001</v>
      </c>
      <c r="N168" s="222">
        <v>269009.02</v>
      </c>
      <c r="O168" s="223">
        <v>7998278.4600000009</v>
      </c>
      <c r="P168" s="221">
        <f t="shared" si="9"/>
        <v>-634</v>
      </c>
      <c r="Q168" s="222">
        <f t="shared" si="9"/>
        <v>1204928.7200000007</v>
      </c>
      <c r="R168" s="222">
        <f t="shared" si="9"/>
        <v>29711.129999999946</v>
      </c>
      <c r="S168" s="223">
        <f t="shared" si="7"/>
        <v>1276523.1500000004</v>
      </c>
      <c r="T168" s="221">
        <f t="shared" si="10"/>
        <v>2671</v>
      </c>
      <c r="U168" s="222">
        <f t="shared" si="10"/>
        <v>894604.12000000291</v>
      </c>
      <c r="V168" s="222">
        <f t="shared" si="10"/>
        <v>78056.5</v>
      </c>
      <c r="W168" s="223">
        <f t="shared" si="8"/>
        <v>-75553.489999998361</v>
      </c>
      <c r="X168" s="208"/>
      <c r="Y168" s="208"/>
      <c r="Z168" s="208"/>
      <c r="AA168" s="208"/>
      <c r="AB168" s="208"/>
      <c r="AC168" s="208"/>
      <c r="AD168" s="208"/>
      <c r="AE168" s="208"/>
      <c r="AF168" s="208"/>
    </row>
    <row r="169" spans="1:32" s="218" customFormat="1" x14ac:dyDescent="0.2">
      <c r="A169" s="230" t="s">
        <v>590</v>
      </c>
      <c r="B169" s="219" t="s">
        <v>591</v>
      </c>
      <c r="C169" s="220" t="s">
        <v>269</v>
      </c>
      <c r="D169" s="221">
        <v>2516</v>
      </c>
      <c r="E169" s="222">
        <v>1682119</v>
      </c>
      <c r="F169" s="222">
        <v>74460</v>
      </c>
      <c r="G169" s="223">
        <v>701582.37</v>
      </c>
      <c r="H169" s="221">
        <v>1775</v>
      </c>
      <c r="I169" s="222">
        <v>1594138</v>
      </c>
      <c r="J169" s="222">
        <v>49140</v>
      </c>
      <c r="K169" s="223">
        <v>778032.26</v>
      </c>
      <c r="L169" s="221">
        <v>2444</v>
      </c>
      <c r="M169" s="222">
        <v>1838878.6799999997</v>
      </c>
      <c r="N169" s="222">
        <v>98913.600000000006</v>
      </c>
      <c r="O169" s="223">
        <v>722135.08</v>
      </c>
      <c r="P169" s="221">
        <f t="shared" si="9"/>
        <v>-72</v>
      </c>
      <c r="Q169" s="222">
        <f t="shared" si="9"/>
        <v>156759.6799999997</v>
      </c>
      <c r="R169" s="222">
        <f t="shared" si="9"/>
        <v>24453.600000000006</v>
      </c>
      <c r="S169" s="223">
        <f t="shared" si="7"/>
        <v>20552.709999999963</v>
      </c>
      <c r="T169" s="221">
        <f t="shared" si="10"/>
        <v>669</v>
      </c>
      <c r="U169" s="222">
        <f t="shared" si="10"/>
        <v>244740.6799999997</v>
      </c>
      <c r="V169" s="222">
        <f t="shared" si="10"/>
        <v>49773.600000000006</v>
      </c>
      <c r="W169" s="223">
        <f t="shared" si="8"/>
        <v>-55897.180000000051</v>
      </c>
      <c r="X169" s="208"/>
      <c r="Y169" s="208"/>
      <c r="Z169" s="208"/>
      <c r="AA169" s="208"/>
      <c r="AB169" s="208"/>
      <c r="AC169" s="208"/>
      <c r="AD169" s="208"/>
      <c r="AE169" s="208"/>
      <c r="AF169" s="208"/>
    </row>
    <row r="170" spans="1:32" s="218" customFormat="1" x14ac:dyDescent="0.2">
      <c r="A170" s="230" t="s">
        <v>592</v>
      </c>
      <c r="B170" s="219" t="s">
        <v>593</v>
      </c>
      <c r="C170" s="220" t="s">
        <v>269</v>
      </c>
      <c r="D170" s="221">
        <v>1532</v>
      </c>
      <c r="E170" s="222">
        <v>1393116</v>
      </c>
      <c r="F170" s="222">
        <v>90307.199999999997</v>
      </c>
      <c r="G170" s="223">
        <v>0</v>
      </c>
      <c r="H170" s="221">
        <v>390</v>
      </c>
      <c r="I170" s="222">
        <v>1260162</v>
      </c>
      <c r="J170" s="222">
        <v>51431.07</v>
      </c>
      <c r="K170" s="223">
        <v>0</v>
      </c>
      <c r="L170" s="221">
        <v>961</v>
      </c>
      <c r="M170" s="222">
        <v>1242459.5999999999</v>
      </c>
      <c r="N170" s="222">
        <v>71305</v>
      </c>
      <c r="O170" s="223">
        <v>0</v>
      </c>
      <c r="P170" s="221">
        <f t="shared" si="9"/>
        <v>-571</v>
      </c>
      <c r="Q170" s="222">
        <f t="shared" si="9"/>
        <v>-150656.40000000014</v>
      </c>
      <c r="R170" s="222">
        <f t="shared" si="9"/>
        <v>-19002.199999999997</v>
      </c>
      <c r="S170" s="223">
        <f t="shared" si="7"/>
        <v>0</v>
      </c>
      <c r="T170" s="221">
        <f t="shared" si="10"/>
        <v>571</v>
      </c>
      <c r="U170" s="222">
        <f t="shared" si="10"/>
        <v>-17702.40000000014</v>
      </c>
      <c r="V170" s="222">
        <f t="shared" si="10"/>
        <v>19873.93</v>
      </c>
      <c r="W170" s="223">
        <f t="shared" si="8"/>
        <v>0</v>
      </c>
      <c r="X170" s="208"/>
      <c r="Y170" s="208"/>
      <c r="Z170" s="208"/>
      <c r="AA170" s="208"/>
      <c r="AB170" s="208"/>
      <c r="AC170" s="208"/>
      <c r="AD170" s="208"/>
      <c r="AE170" s="208"/>
      <c r="AF170" s="208"/>
    </row>
    <row r="171" spans="1:32" s="218" customFormat="1" x14ac:dyDescent="0.2">
      <c r="A171" s="230" t="s">
        <v>594</v>
      </c>
      <c r="B171" s="219" t="s">
        <v>595</v>
      </c>
      <c r="C171" s="220" t="s">
        <v>269</v>
      </c>
      <c r="D171" s="221">
        <v>44</v>
      </c>
      <c r="E171" s="222">
        <v>20222</v>
      </c>
      <c r="F171" s="222">
        <v>0</v>
      </c>
      <c r="G171" s="223">
        <v>0</v>
      </c>
      <c r="H171" s="221">
        <v>127</v>
      </c>
      <c r="I171" s="222">
        <v>62035</v>
      </c>
      <c r="J171" s="222">
        <v>0</v>
      </c>
      <c r="K171" s="223">
        <v>0</v>
      </c>
      <c r="L171" s="221">
        <v>69</v>
      </c>
      <c r="M171" s="222">
        <v>42401.7</v>
      </c>
      <c r="N171" s="222">
        <v>0</v>
      </c>
      <c r="O171" s="223">
        <v>0</v>
      </c>
      <c r="P171" s="221">
        <f t="shared" si="9"/>
        <v>25</v>
      </c>
      <c r="Q171" s="222">
        <f t="shared" si="9"/>
        <v>22179.699999999997</v>
      </c>
      <c r="R171" s="222">
        <f t="shared" si="9"/>
        <v>0</v>
      </c>
      <c r="S171" s="223">
        <f t="shared" si="7"/>
        <v>0</v>
      </c>
      <c r="T171" s="221">
        <f t="shared" si="10"/>
        <v>-58</v>
      </c>
      <c r="U171" s="222">
        <f t="shared" si="10"/>
        <v>-19633.300000000003</v>
      </c>
      <c r="V171" s="222">
        <f t="shared" si="10"/>
        <v>0</v>
      </c>
      <c r="W171" s="223">
        <f t="shared" si="8"/>
        <v>0</v>
      </c>
      <c r="X171" s="208"/>
      <c r="Y171" s="208"/>
      <c r="Z171" s="208"/>
      <c r="AA171" s="208"/>
      <c r="AB171" s="208"/>
      <c r="AC171" s="208"/>
      <c r="AD171" s="208"/>
      <c r="AE171" s="208"/>
      <c r="AF171" s="208"/>
    </row>
    <row r="172" spans="1:32" s="218" customFormat="1" x14ac:dyDescent="0.2">
      <c r="A172" s="230" t="s">
        <v>596</v>
      </c>
      <c r="B172" s="219" t="s">
        <v>597</v>
      </c>
      <c r="C172" s="220" t="s">
        <v>269</v>
      </c>
      <c r="D172" s="221">
        <v>1597</v>
      </c>
      <c r="E172" s="222">
        <v>1889645.8</v>
      </c>
      <c r="F172" s="222">
        <v>2220.7600000000002</v>
      </c>
      <c r="G172" s="223">
        <v>0</v>
      </c>
      <c r="H172" s="221">
        <v>1380</v>
      </c>
      <c r="I172" s="222">
        <v>1877883.2</v>
      </c>
      <c r="J172" s="222">
        <v>415</v>
      </c>
      <c r="K172" s="223">
        <v>0</v>
      </c>
      <c r="L172" s="221">
        <v>1669</v>
      </c>
      <c r="M172" s="222">
        <v>2266522.5999999996</v>
      </c>
      <c r="N172" s="222">
        <v>366</v>
      </c>
      <c r="O172" s="223">
        <v>0</v>
      </c>
      <c r="P172" s="221">
        <f t="shared" si="9"/>
        <v>72</v>
      </c>
      <c r="Q172" s="222">
        <f t="shared" si="9"/>
        <v>376876.79999999958</v>
      </c>
      <c r="R172" s="222">
        <f t="shared" si="9"/>
        <v>-1854.7600000000002</v>
      </c>
      <c r="S172" s="223">
        <f t="shared" si="7"/>
        <v>0</v>
      </c>
      <c r="T172" s="221">
        <f t="shared" si="10"/>
        <v>289</v>
      </c>
      <c r="U172" s="222">
        <f t="shared" si="10"/>
        <v>388639.39999999967</v>
      </c>
      <c r="V172" s="222">
        <f t="shared" si="10"/>
        <v>-49</v>
      </c>
      <c r="W172" s="223">
        <f t="shared" si="8"/>
        <v>0</v>
      </c>
      <c r="X172" s="208"/>
      <c r="Y172" s="208"/>
      <c r="Z172" s="208"/>
      <c r="AA172" s="208"/>
      <c r="AB172" s="208"/>
      <c r="AC172" s="208"/>
      <c r="AD172" s="208"/>
      <c r="AE172" s="208"/>
      <c r="AF172" s="208"/>
    </row>
    <row r="173" spans="1:32" s="218" customFormat="1" x14ac:dyDescent="0.2">
      <c r="A173" s="230" t="s">
        <v>598</v>
      </c>
      <c r="B173" s="219" t="s">
        <v>599</v>
      </c>
      <c r="C173" s="220" t="s">
        <v>269</v>
      </c>
      <c r="D173" s="221">
        <v>1275</v>
      </c>
      <c r="E173" s="222">
        <v>4357806.2</v>
      </c>
      <c r="F173" s="222">
        <v>329557.19</v>
      </c>
      <c r="G173" s="223">
        <v>0</v>
      </c>
      <c r="H173" s="221">
        <v>1027</v>
      </c>
      <c r="I173" s="222">
        <v>4304989.2</v>
      </c>
      <c r="J173" s="222">
        <v>54876.28</v>
      </c>
      <c r="K173" s="223">
        <v>0</v>
      </c>
      <c r="L173" s="221">
        <v>1710</v>
      </c>
      <c r="M173" s="222">
        <v>5654209.1200000001</v>
      </c>
      <c r="N173" s="222">
        <v>82372</v>
      </c>
      <c r="O173" s="223">
        <v>0</v>
      </c>
      <c r="P173" s="221">
        <f t="shared" si="9"/>
        <v>435</v>
      </c>
      <c r="Q173" s="222">
        <f t="shared" si="9"/>
        <v>1296402.92</v>
      </c>
      <c r="R173" s="222">
        <f t="shared" si="9"/>
        <v>-247185.19</v>
      </c>
      <c r="S173" s="223">
        <f t="shared" si="7"/>
        <v>0</v>
      </c>
      <c r="T173" s="221">
        <f t="shared" si="10"/>
        <v>683</v>
      </c>
      <c r="U173" s="222">
        <f t="shared" si="10"/>
        <v>1349219.92</v>
      </c>
      <c r="V173" s="222">
        <f t="shared" si="10"/>
        <v>27495.72</v>
      </c>
      <c r="W173" s="223">
        <f t="shared" si="8"/>
        <v>0</v>
      </c>
      <c r="X173" s="208"/>
      <c r="Y173" s="208"/>
      <c r="Z173" s="208"/>
      <c r="AA173" s="208"/>
      <c r="AB173" s="208"/>
      <c r="AC173" s="208"/>
      <c r="AD173" s="208"/>
      <c r="AE173" s="208"/>
      <c r="AF173" s="208"/>
    </row>
    <row r="174" spans="1:32" s="218" customFormat="1" x14ac:dyDescent="0.2">
      <c r="A174" s="230" t="s">
        <v>600</v>
      </c>
      <c r="B174" s="219" t="s">
        <v>601</v>
      </c>
      <c r="C174" s="220" t="s">
        <v>274</v>
      </c>
      <c r="D174" s="221">
        <v>591</v>
      </c>
      <c r="E174" s="222">
        <v>1350446</v>
      </c>
      <c r="F174" s="222">
        <v>169192.12999999989</v>
      </c>
      <c r="G174" s="223">
        <v>0</v>
      </c>
      <c r="H174" s="221">
        <v>542</v>
      </c>
      <c r="I174" s="222">
        <v>1279599</v>
      </c>
      <c r="J174" s="222">
        <v>0</v>
      </c>
      <c r="K174" s="223">
        <v>0</v>
      </c>
      <c r="L174" s="221">
        <v>714</v>
      </c>
      <c r="M174" s="222">
        <v>1396422.1</v>
      </c>
      <c r="N174" s="222">
        <v>0</v>
      </c>
      <c r="O174" s="223">
        <v>0</v>
      </c>
      <c r="P174" s="221">
        <f t="shared" si="9"/>
        <v>123</v>
      </c>
      <c r="Q174" s="222">
        <f t="shared" si="9"/>
        <v>45976.100000000093</v>
      </c>
      <c r="R174" s="222">
        <f t="shared" si="9"/>
        <v>-169192.12999999989</v>
      </c>
      <c r="S174" s="223">
        <f t="shared" si="7"/>
        <v>0</v>
      </c>
      <c r="T174" s="221">
        <f t="shared" si="10"/>
        <v>172</v>
      </c>
      <c r="U174" s="222">
        <f t="shared" si="10"/>
        <v>116823.10000000009</v>
      </c>
      <c r="V174" s="222">
        <f t="shared" si="10"/>
        <v>0</v>
      </c>
      <c r="W174" s="223">
        <f t="shared" si="8"/>
        <v>0</v>
      </c>
      <c r="X174" s="208"/>
      <c r="Y174" s="208"/>
      <c r="Z174" s="208"/>
      <c r="AA174" s="208"/>
      <c r="AB174" s="208"/>
      <c r="AC174" s="208"/>
      <c r="AD174" s="208"/>
      <c r="AE174" s="208"/>
      <c r="AF174" s="208"/>
    </row>
    <row r="175" spans="1:32" s="218" customFormat="1" x14ac:dyDescent="0.2">
      <c r="A175" s="230" t="s">
        <v>602</v>
      </c>
      <c r="B175" s="219" t="s">
        <v>603</v>
      </c>
      <c r="C175" s="220" t="s">
        <v>269</v>
      </c>
      <c r="D175" s="221">
        <v>750</v>
      </c>
      <c r="E175" s="222">
        <v>530367</v>
      </c>
      <c r="F175" s="222">
        <v>0</v>
      </c>
      <c r="G175" s="223">
        <v>0</v>
      </c>
      <c r="H175" s="221">
        <v>603</v>
      </c>
      <c r="I175" s="222">
        <v>600462</v>
      </c>
      <c r="J175" s="222">
        <v>0</v>
      </c>
      <c r="K175" s="223">
        <v>0</v>
      </c>
      <c r="L175" s="221">
        <v>802</v>
      </c>
      <c r="M175" s="222">
        <v>658206.30000000005</v>
      </c>
      <c r="N175" s="222">
        <v>0</v>
      </c>
      <c r="O175" s="223">
        <v>0</v>
      </c>
      <c r="P175" s="221">
        <f t="shared" si="9"/>
        <v>52</v>
      </c>
      <c r="Q175" s="222">
        <f t="shared" si="9"/>
        <v>127839.30000000005</v>
      </c>
      <c r="R175" s="222">
        <f t="shared" si="9"/>
        <v>0</v>
      </c>
      <c r="S175" s="223">
        <f t="shared" si="7"/>
        <v>0</v>
      </c>
      <c r="T175" s="221">
        <f t="shared" si="10"/>
        <v>199</v>
      </c>
      <c r="U175" s="222">
        <f t="shared" si="10"/>
        <v>57744.300000000047</v>
      </c>
      <c r="V175" s="222">
        <f t="shared" si="10"/>
        <v>0</v>
      </c>
      <c r="W175" s="223">
        <f t="shared" si="8"/>
        <v>0</v>
      </c>
      <c r="X175" s="208"/>
      <c r="Y175" s="208"/>
      <c r="Z175" s="208"/>
      <c r="AA175" s="208"/>
      <c r="AB175" s="208"/>
      <c r="AC175" s="208"/>
      <c r="AD175" s="208"/>
      <c r="AE175" s="208"/>
      <c r="AF175" s="208"/>
    </row>
    <row r="176" spans="1:32" s="218" customFormat="1" x14ac:dyDescent="0.2">
      <c r="A176" s="230" t="s">
        <v>604</v>
      </c>
      <c r="B176" s="219" t="s">
        <v>605</v>
      </c>
      <c r="C176" s="220" t="s">
        <v>269</v>
      </c>
      <c r="D176" s="221">
        <v>799</v>
      </c>
      <c r="E176" s="222">
        <v>662242.4</v>
      </c>
      <c r="F176" s="222">
        <v>0</v>
      </c>
      <c r="G176" s="223">
        <v>0</v>
      </c>
      <c r="H176" s="221">
        <v>566</v>
      </c>
      <c r="I176" s="222">
        <v>617888</v>
      </c>
      <c r="J176" s="222">
        <v>0</v>
      </c>
      <c r="K176" s="223">
        <v>0</v>
      </c>
      <c r="L176" s="221">
        <v>620</v>
      </c>
      <c r="M176" s="222">
        <v>613921.1</v>
      </c>
      <c r="N176" s="222">
        <v>0</v>
      </c>
      <c r="O176" s="223">
        <v>0</v>
      </c>
      <c r="P176" s="221">
        <f t="shared" si="9"/>
        <v>-179</v>
      </c>
      <c r="Q176" s="222">
        <f t="shared" si="9"/>
        <v>-48321.300000000047</v>
      </c>
      <c r="R176" s="222">
        <f t="shared" si="9"/>
        <v>0</v>
      </c>
      <c r="S176" s="223">
        <f t="shared" si="7"/>
        <v>0</v>
      </c>
      <c r="T176" s="221">
        <f t="shared" si="10"/>
        <v>54</v>
      </c>
      <c r="U176" s="222">
        <f t="shared" si="10"/>
        <v>-3966.9000000000233</v>
      </c>
      <c r="V176" s="222">
        <f t="shared" si="10"/>
        <v>0</v>
      </c>
      <c r="W176" s="223">
        <f t="shared" si="8"/>
        <v>0</v>
      </c>
      <c r="X176" s="208"/>
      <c r="Y176" s="208"/>
      <c r="Z176" s="208"/>
      <c r="AA176" s="208"/>
      <c r="AB176" s="208"/>
      <c r="AC176" s="208"/>
      <c r="AD176" s="208"/>
      <c r="AE176" s="208"/>
      <c r="AF176" s="208"/>
    </row>
    <row r="177" spans="1:32" s="218" customFormat="1" x14ac:dyDescent="0.2">
      <c r="A177" s="230" t="s">
        <v>606</v>
      </c>
      <c r="B177" s="219" t="s">
        <v>607</v>
      </c>
      <c r="C177" s="220" t="s">
        <v>269</v>
      </c>
      <c r="D177" s="221">
        <v>815</v>
      </c>
      <c r="E177" s="222">
        <v>436496.2</v>
      </c>
      <c r="F177" s="222">
        <v>0</v>
      </c>
      <c r="G177" s="223">
        <v>0</v>
      </c>
      <c r="H177" s="221">
        <v>764.5</v>
      </c>
      <c r="I177" s="222">
        <v>460940.5</v>
      </c>
      <c r="J177" s="222">
        <v>0</v>
      </c>
      <c r="K177" s="223">
        <v>0</v>
      </c>
      <c r="L177" s="221">
        <v>856</v>
      </c>
      <c r="M177" s="222">
        <v>513716.95000000007</v>
      </c>
      <c r="N177" s="222">
        <v>0</v>
      </c>
      <c r="O177" s="223">
        <v>0</v>
      </c>
      <c r="P177" s="221">
        <f t="shared" si="9"/>
        <v>41</v>
      </c>
      <c r="Q177" s="222">
        <f t="shared" si="9"/>
        <v>77220.750000000058</v>
      </c>
      <c r="R177" s="222">
        <f t="shared" si="9"/>
        <v>0</v>
      </c>
      <c r="S177" s="223">
        <f t="shared" si="7"/>
        <v>0</v>
      </c>
      <c r="T177" s="221">
        <f t="shared" si="10"/>
        <v>91.5</v>
      </c>
      <c r="U177" s="222">
        <f t="shared" si="10"/>
        <v>52776.45000000007</v>
      </c>
      <c r="V177" s="222">
        <f t="shared" si="10"/>
        <v>0</v>
      </c>
      <c r="W177" s="223">
        <f t="shared" si="8"/>
        <v>0</v>
      </c>
      <c r="X177" s="208"/>
      <c r="Y177" s="208"/>
      <c r="Z177" s="208"/>
      <c r="AA177" s="208"/>
      <c r="AB177" s="208"/>
      <c r="AC177" s="208"/>
      <c r="AD177" s="208"/>
      <c r="AE177" s="208"/>
      <c r="AF177" s="208"/>
    </row>
    <row r="178" spans="1:32" s="218" customFormat="1" x14ac:dyDescent="0.2">
      <c r="A178" s="230" t="s">
        <v>608</v>
      </c>
      <c r="B178" s="219" t="s">
        <v>609</v>
      </c>
      <c r="C178" s="220" t="s">
        <v>269</v>
      </c>
      <c r="D178" s="221">
        <v>2432</v>
      </c>
      <c r="E178" s="222">
        <v>1747203</v>
      </c>
      <c r="F178" s="222">
        <v>0</v>
      </c>
      <c r="G178" s="223">
        <v>0</v>
      </c>
      <c r="H178" s="221">
        <v>1686</v>
      </c>
      <c r="I178" s="222">
        <v>1667083.8</v>
      </c>
      <c r="J178" s="222">
        <v>0</v>
      </c>
      <c r="K178" s="223">
        <v>0</v>
      </c>
      <c r="L178" s="221">
        <v>1885</v>
      </c>
      <c r="M178" s="222">
        <v>1592634</v>
      </c>
      <c r="N178" s="222">
        <v>0</v>
      </c>
      <c r="O178" s="223">
        <v>0</v>
      </c>
      <c r="P178" s="221">
        <f t="shared" si="9"/>
        <v>-547</v>
      </c>
      <c r="Q178" s="222">
        <f t="shared" si="9"/>
        <v>-154569</v>
      </c>
      <c r="R178" s="222">
        <f t="shared" si="9"/>
        <v>0</v>
      </c>
      <c r="S178" s="223">
        <f t="shared" si="7"/>
        <v>0</v>
      </c>
      <c r="T178" s="221">
        <f t="shared" si="10"/>
        <v>199</v>
      </c>
      <c r="U178" s="222">
        <f t="shared" si="10"/>
        <v>-74449.800000000047</v>
      </c>
      <c r="V178" s="222">
        <f t="shared" si="10"/>
        <v>0</v>
      </c>
      <c r="W178" s="223">
        <f t="shared" si="8"/>
        <v>0</v>
      </c>
      <c r="X178" s="208"/>
      <c r="Y178" s="208"/>
      <c r="Z178" s="208"/>
      <c r="AA178" s="208"/>
      <c r="AB178" s="208"/>
      <c r="AC178" s="208"/>
      <c r="AD178" s="208"/>
      <c r="AE178" s="208"/>
      <c r="AF178" s="208"/>
    </row>
    <row r="179" spans="1:32" s="218" customFormat="1" x14ac:dyDescent="0.2">
      <c r="A179" s="230" t="s">
        <v>610</v>
      </c>
      <c r="B179" s="219" t="s">
        <v>611</v>
      </c>
      <c r="C179" s="220" t="s">
        <v>351</v>
      </c>
      <c r="D179" s="221">
        <v>878</v>
      </c>
      <c r="E179" s="222">
        <v>294300</v>
      </c>
      <c r="F179" s="222">
        <v>0</v>
      </c>
      <c r="G179" s="223">
        <v>0</v>
      </c>
      <c r="H179" s="221">
        <v>214</v>
      </c>
      <c r="I179" s="222">
        <v>262443</v>
      </c>
      <c r="J179" s="222">
        <v>0</v>
      </c>
      <c r="K179" s="223">
        <v>0</v>
      </c>
      <c r="L179" s="221">
        <v>941</v>
      </c>
      <c r="M179" s="222">
        <v>343406.4</v>
      </c>
      <c r="N179" s="222">
        <v>0</v>
      </c>
      <c r="O179" s="223">
        <v>0</v>
      </c>
      <c r="P179" s="221">
        <f t="shared" si="9"/>
        <v>63</v>
      </c>
      <c r="Q179" s="222">
        <f t="shared" si="9"/>
        <v>49106.400000000023</v>
      </c>
      <c r="R179" s="222">
        <f t="shared" si="9"/>
        <v>0</v>
      </c>
      <c r="S179" s="223">
        <f t="shared" si="7"/>
        <v>0</v>
      </c>
      <c r="T179" s="221">
        <f t="shared" si="10"/>
        <v>727</v>
      </c>
      <c r="U179" s="222">
        <f t="shared" si="10"/>
        <v>80963.400000000023</v>
      </c>
      <c r="V179" s="222">
        <f t="shared" si="10"/>
        <v>0</v>
      </c>
      <c r="W179" s="223">
        <f t="shared" si="8"/>
        <v>0</v>
      </c>
      <c r="X179" s="208"/>
      <c r="Y179" s="208"/>
      <c r="Z179" s="208"/>
      <c r="AA179" s="208"/>
      <c r="AB179" s="208"/>
      <c r="AC179" s="208"/>
      <c r="AD179" s="208"/>
      <c r="AE179" s="208"/>
      <c r="AF179" s="208"/>
    </row>
    <row r="180" spans="1:32" s="218" customFormat="1" x14ac:dyDescent="0.2">
      <c r="A180" s="230" t="s">
        <v>612</v>
      </c>
      <c r="B180" s="219" t="s">
        <v>613</v>
      </c>
      <c r="C180" s="220" t="s">
        <v>284</v>
      </c>
      <c r="D180" s="221">
        <v>982</v>
      </c>
      <c r="E180" s="222">
        <v>327252</v>
      </c>
      <c r="F180" s="222">
        <v>0</v>
      </c>
      <c r="G180" s="223">
        <v>0</v>
      </c>
      <c r="H180" s="221">
        <v>256</v>
      </c>
      <c r="I180" s="222">
        <v>286023</v>
      </c>
      <c r="J180" s="222">
        <v>0</v>
      </c>
      <c r="K180" s="223">
        <v>0</v>
      </c>
      <c r="L180" s="221">
        <v>791</v>
      </c>
      <c r="M180" s="222">
        <v>310068.90000000002</v>
      </c>
      <c r="N180" s="222">
        <v>0</v>
      </c>
      <c r="O180" s="223">
        <v>0</v>
      </c>
      <c r="P180" s="221">
        <f t="shared" si="9"/>
        <v>-191</v>
      </c>
      <c r="Q180" s="222">
        <f t="shared" si="9"/>
        <v>-17183.099999999977</v>
      </c>
      <c r="R180" s="222">
        <f t="shared" si="9"/>
        <v>0</v>
      </c>
      <c r="S180" s="223">
        <f t="shared" si="7"/>
        <v>0</v>
      </c>
      <c r="T180" s="221">
        <f t="shared" si="10"/>
        <v>535</v>
      </c>
      <c r="U180" s="222">
        <f t="shared" si="10"/>
        <v>24045.900000000023</v>
      </c>
      <c r="V180" s="222">
        <f t="shared" si="10"/>
        <v>0</v>
      </c>
      <c r="W180" s="223">
        <f t="shared" si="8"/>
        <v>0</v>
      </c>
      <c r="X180" s="208"/>
      <c r="Y180" s="208"/>
      <c r="Z180" s="208"/>
      <c r="AA180" s="208"/>
      <c r="AB180" s="208"/>
      <c r="AC180" s="208"/>
      <c r="AD180" s="208"/>
      <c r="AE180" s="208"/>
      <c r="AF180" s="208"/>
    </row>
    <row r="181" spans="1:32" s="218" customFormat="1" x14ac:dyDescent="0.2">
      <c r="A181" s="230" t="s">
        <v>614</v>
      </c>
      <c r="B181" s="219" t="s">
        <v>615</v>
      </c>
      <c r="C181" s="220" t="s">
        <v>264</v>
      </c>
      <c r="D181" s="221">
        <v>0</v>
      </c>
      <c r="E181" s="222">
        <v>15580</v>
      </c>
      <c r="F181" s="222">
        <v>0</v>
      </c>
      <c r="G181" s="223">
        <v>0</v>
      </c>
      <c r="H181" s="221">
        <v>0</v>
      </c>
      <c r="I181" s="222">
        <v>19164</v>
      </c>
      <c r="J181" s="222">
        <v>0</v>
      </c>
      <c r="K181" s="223">
        <v>0</v>
      </c>
      <c r="L181" s="221">
        <v>0</v>
      </c>
      <c r="M181" s="222">
        <v>20448</v>
      </c>
      <c r="N181" s="222">
        <v>0</v>
      </c>
      <c r="O181" s="223">
        <v>0</v>
      </c>
      <c r="P181" s="221">
        <f t="shared" si="9"/>
        <v>0</v>
      </c>
      <c r="Q181" s="222">
        <f t="shared" si="9"/>
        <v>4868</v>
      </c>
      <c r="R181" s="222">
        <f t="shared" si="9"/>
        <v>0</v>
      </c>
      <c r="S181" s="223">
        <f t="shared" si="7"/>
        <v>0</v>
      </c>
      <c r="T181" s="221">
        <f t="shared" si="10"/>
        <v>0</v>
      </c>
      <c r="U181" s="222">
        <f t="shared" si="10"/>
        <v>1284</v>
      </c>
      <c r="V181" s="222">
        <f t="shared" si="10"/>
        <v>0</v>
      </c>
      <c r="W181" s="223">
        <f t="shared" si="8"/>
        <v>0</v>
      </c>
      <c r="X181" s="208"/>
      <c r="Y181" s="208"/>
      <c r="Z181" s="208"/>
      <c r="AA181" s="208"/>
      <c r="AB181" s="208"/>
      <c r="AC181" s="208"/>
      <c r="AD181" s="208"/>
      <c r="AE181" s="208"/>
      <c r="AF181" s="208"/>
    </row>
    <row r="182" spans="1:32" s="218" customFormat="1" x14ac:dyDescent="0.2">
      <c r="A182" s="230" t="s">
        <v>616</v>
      </c>
      <c r="B182" s="219" t="s">
        <v>617</v>
      </c>
      <c r="C182" s="220" t="s">
        <v>269</v>
      </c>
      <c r="D182" s="221">
        <v>1300</v>
      </c>
      <c r="E182" s="222">
        <v>852997</v>
      </c>
      <c r="F182" s="222">
        <v>0</v>
      </c>
      <c r="G182" s="223">
        <v>0</v>
      </c>
      <c r="H182" s="221">
        <v>910</v>
      </c>
      <c r="I182" s="222">
        <v>903994</v>
      </c>
      <c r="J182" s="222">
        <v>0</v>
      </c>
      <c r="K182" s="223">
        <v>0</v>
      </c>
      <c r="L182" s="221">
        <v>980</v>
      </c>
      <c r="M182" s="222">
        <v>818268.9</v>
      </c>
      <c r="N182" s="222">
        <v>0</v>
      </c>
      <c r="O182" s="223">
        <v>0</v>
      </c>
      <c r="P182" s="221">
        <f t="shared" si="9"/>
        <v>-320</v>
      </c>
      <c r="Q182" s="222">
        <f t="shared" si="9"/>
        <v>-34728.099999999977</v>
      </c>
      <c r="R182" s="222">
        <f t="shared" si="9"/>
        <v>0</v>
      </c>
      <c r="S182" s="223">
        <f t="shared" si="7"/>
        <v>0</v>
      </c>
      <c r="T182" s="221">
        <f t="shared" si="10"/>
        <v>70</v>
      </c>
      <c r="U182" s="222">
        <f t="shared" si="10"/>
        <v>-85725.099999999977</v>
      </c>
      <c r="V182" s="222">
        <f t="shared" si="10"/>
        <v>0</v>
      </c>
      <c r="W182" s="223">
        <f t="shared" si="8"/>
        <v>0</v>
      </c>
      <c r="X182" s="208"/>
      <c r="Y182" s="208"/>
      <c r="Z182" s="208"/>
      <c r="AA182" s="208"/>
      <c r="AB182" s="208"/>
      <c r="AC182" s="208"/>
      <c r="AD182" s="208"/>
      <c r="AE182" s="208"/>
      <c r="AF182" s="208"/>
    </row>
    <row r="183" spans="1:32" s="218" customFormat="1" x14ac:dyDescent="0.2">
      <c r="A183" s="230" t="s">
        <v>618</v>
      </c>
      <c r="B183" s="219" t="s">
        <v>619</v>
      </c>
      <c r="C183" s="220" t="s">
        <v>284</v>
      </c>
      <c r="D183" s="221">
        <v>930</v>
      </c>
      <c r="E183" s="222">
        <v>304808</v>
      </c>
      <c r="F183" s="222">
        <v>0</v>
      </c>
      <c r="G183" s="223">
        <v>0</v>
      </c>
      <c r="H183" s="221">
        <v>311</v>
      </c>
      <c r="I183" s="222">
        <v>288473</v>
      </c>
      <c r="J183" s="222">
        <v>0</v>
      </c>
      <c r="K183" s="223">
        <v>0</v>
      </c>
      <c r="L183" s="221">
        <v>1149</v>
      </c>
      <c r="M183" s="222">
        <v>399291</v>
      </c>
      <c r="N183" s="222">
        <v>0</v>
      </c>
      <c r="O183" s="223">
        <v>0</v>
      </c>
      <c r="P183" s="221">
        <f t="shared" si="9"/>
        <v>219</v>
      </c>
      <c r="Q183" s="222">
        <f t="shared" si="9"/>
        <v>94483</v>
      </c>
      <c r="R183" s="222">
        <f t="shared" si="9"/>
        <v>0</v>
      </c>
      <c r="S183" s="223">
        <f t="shared" si="7"/>
        <v>0</v>
      </c>
      <c r="T183" s="221">
        <f t="shared" si="10"/>
        <v>838</v>
      </c>
      <c r="U183" s="222">
        <f t="shared" si="10"/>
        <v>110818</v>
      </c>
      <c r="V183" s="222">
        <f t="shared" si="10"/>
        <v>0</v>
      </c>
      <c r="W183" s="223">
        <f t="shared" si="8"/>
        <v>0</v>
      </c>
      <c r="X183" s="208"/>
      <c r="Y183" s="208"/>
      <c r="Z183" s="208"/>
      <c r="AA183" s="208"/>
      <c r="AB183" s="208"/>
      <c r="AC183" s="208"/>
      <c r="AD183" s="208"/>
      <c r="AE183" s="208"/>
      <c r="AF183" s="208"/>
    </row>
    <row r="184" spans="1:32" s="218" customFormat="1" x14ac:dyDescent="0.2">
      <c r="A184" s="230" t="s">
        <v>620</v>
      </c>
      <c r="B184" s="219" t="s">
        <v>621</v>
      </c>
      <c r="C184" s="220" t="s">
        <v>264</v>
      </c>
      <c r="D184" s="221"/>
      <c r="E184" s="222"/>
      <c r="F184" s="222"/>
      <c r="G184" s="223"/>
      <c r="H184" s="221">
        <v>0</v>
      </c>
      <c r="I184" s="222">
        <v>8333</v>
      </c>
      <c r="J184" s="222">
        <v>0</v>
      </c>
      <c r="K184" s="223">
        <v>0</v>
      </c>
      <c r="L184" s="221">
        <v>0</v>
      </c>
      <c r="M184" s="222">
        <v>10573</v>
      </c>
      <c r="N184" s="222">
        <v>0</v>
      </c>
      <c r="O184" s="223">
        <v>0</v>
      </c>
      <c r="P184" s="221">
        <f t="shared" si="9"/>
        <v>0</v>
      </c>
      <c r="Q184" s="222">
        <f t="shared" si="9"/>
        <v>10573</v>
      </c>
      <c r="R184" s="222">
        <f t="shared" si="9"/>
        <v>0</v>
      </c>
      <c r="S184" s="223">
        <f t="shared" si="7"/>
        <v>0</v>
      </c>
      <c r="T184" s="221">
        <f t="shared" si="10"/>
        <v>0</v>
      </c>
      <c r="U184" s="222">
        <f t="shared" si="10"/>
        <v>2240</v>
      </c>
      <c r="V184" s="222">
        <f t="shared" si="10"/>
        <v>0</v>
      </c>
      <c r="W184" s="223">
        <f t="shared" si="8"/>
        <v>0</v>
      </c>
      <c r="X184" s="208"/>
      <c r="Y184" s="208"/>
      <c r="Z184" s="208"/>
      <c r="AA184" s="208"/>
      <c r="AB184" s="208"/>
      <c r="AC184" s="208"/>
      <c r="AD184" s="208"/>
      <c r="AE184" s="208"/>
      <c r="AF184" s="208"/>
    </row>
    <row r="185" spans="1:32" s="218" customFormat="1" x14ac:dyDescent="0.2">
      <c r="A185" s="230" t="s">
        <v>622</v>
      </c>
      <c r="B185" s="219" t="s">
        <v>623</v>
      </c>
      <c r="C185" s="220" t="s">
        <v>264</v>
      </c>
      <c r="D185" s="221">
        <v>0</v>
      </c>
      <c r="E185" s="222">
        <v>23960</v>
      </c>
      <c r="F185" s="222">
        <v>0</v>
      </c>
      <c r="G185" s="223">
        <v>0</v>
      </c>
      <c r="H185" s="221">
        <v>0</v>
      </c>
      <c r="I185" s="222">
        <v>16747</v>
      </c>
      <c r="J185" s="222">
        <v>0</v>
      </c>
      <c r="K185" s="223">
        <v>0</v>
      </c>
      <c r="L185" s="221">
        <v>0</v>
      </c>
      <c r="M185" s="222">
        <v>27320</v>
      </c>
      <c r="N185" s="222">
        <v>0</v>
      </c>
      <c r="O185" s="223">
        <v>0</v>
      </c>
      <c r="P185" s="221">
        <f t="shared" si="9"/>
        <v>0</v>
      </c>
      <c r="Q185" s="222">
        <f t="shared" si="9"/>
        <v>3360</v>
      </c>
      <c r="R185" s="222">
        <f t="shared" si="9"/>
        <v>0</v>
      </c>
      <c r="S185" s="223">
        <f t="shared" si="7"/>
        <v>0</v>
      </c>
      <c r="T185" s="221">
        <f t="shared" si="10"/>
        <v>0</v>
      </c>
      <c r="U185" s="222">
        <f t="shared" si="10"/>
        <v>10573</v>
      </c>
      <c r="V185" s="222">
        <f t="shared" si="10"/>
        <v>0</v>
      </c>
      <c r="W185" s="223">
        <f t="shared" si="8"/>
        <v>0</v>
      </c>
      <c r="X185" s="208"/>
      <c r="Y185" s="208"/>
      <c r="Z185" s="208"/>
      <c r="AA185" s="208"/>
      <c r="AB185" s="208"/>
      <c r="AC185" s="208"/>
      <c r="AD185" s="208"/>
      <c r="AE185" s="208"/>
      <c r="AF185" s="208"/>
    </row>
    <row r="186" spans="1:32" s="218" customFormat="1" x14ac:dyDescent="0.2">
      <c r="A186" s="230" t="s">
        <v>624</v>
      </c>
      <c r="B186" s="219" t="s">
        <v>625</v>
      </c>
      <c r="C186" s="220" t="s">
        <v>269</v>
      </c>
      <c r="D186" s="221">
        <v>20816</v>
      </c>
      <c r="E186" s="222">
        <v>24299256.800000001</v>
      </c>
      <c r="F186" s="222">
        <v>1044712.2099999994</v>
      </c>
      <c r="G186" s="223">
        <v>5264668.7500000019</v>
      </c>
      <c r="H186" s="221">
        <v>15084.5</v>
      </c>
      <c r="I186" s="222">
        <v>23434692.399999999</v>
      </c>
      <c r="J186" s="222">
        <v>440669.15</v>
      </c>
      <c r="K186" s="223">
        <v>6194152.1900000013</v>
      </c>
      <c r="L186" s="221">
        <v>19863</v>
      </c>
      <c r="M186" s="222">
        <v>26990259.539999999</v>
      </c>
      <c r="N186" s="222">
        <v>557275.12000000011</v>
      </c>
      <c r="O186" s="223">
        <v>6533587.6100000013</v>
      </c>
      <c r="P186" s="221">
        <f t="shared" si="9"/>
        <v>-953</v>
      </c>
      <c r="Q186" s="222">
        <f t="shared" si="9"/>
        <v>2691002.7399999984</v>
      </c>
      <c r="R186" s="222">
        <f t="shared" si="9"/>
        <v>-487437.08999999927</v>
      </c>
      <c r="S186" s="223">
        <f t="shared" si="7"/>
        <v>1268918.8599999994</v>
      </c>
      <c r="T186" s="221">
        <f t="shared" si="10"/>
        <v>4778.5</v>
      </c>
      <c r="U186" s="222">
        <f t="shared" si="10"/>
        <v>3555567.1400000006</v>
      </c>
      <c r="V186" s="222">
        <f t="shared" si="10"/>
        <v>116605.97000000009</v>
      </c>
      <c r="W186" s="223">
        <f t="shared" si="8"/>
        <v>339435.41999999993</v>
      </c>
      <c r="X186" s="208"/>
      <c r="Y186" s="208"/>
      <c r="Z186" s="208"/>
      <c r="AA186" s="208"/>
      <c r="AB186" s="208"/>
      <c r="AC186" s="208"/>
      <c r="AD186" s="208"/>
      <c r="AE186" s="208"/>
      <c r="AF186" s="208"/>
    </row>
    <row r="187" spans="1:32" s="218" customFormat="1" x14ac:dyDescent="0.2">
      <c r="A187" s="230" t="s">
        <v>626</v>
      </c>
      <c r="B187" s="219" t="s">
        <v>627</v>
      </c>
      <c r="C187" s="220" t="s">
        <v>269</v>
      </c>
      <c r="D187" s="221">
        <v>6924</v>
      </c>
      <c r="E187" s="222">
        <v>6965037.4000000004</v>
      </c>
      <c r="F187" s="222">
        <v>166440.71</v>
      </c>
      <c r="G187" s="223">
        <v>0</v>
      </c>
      <c r="H187" s="221">
        <v>4614</v>
      </c>
      <c r="I187" s="222">
        <v>6396071.4000000004</v>
      </c>
      <c r="J187" s="222">
        <v>17972.8</v>
      </c>
      <c r="K187" s="223">
        <v>0</v>
      </c>
      <c r="L187" s="221">
        <v>5469.5</v>
      </c>
      <c r="M187" s="222">
        <v>6404517.5600000005</v>
      </c>
      <c r="N187" s="222">
        <v>23825.200000000001</v>
      </c>
      <c r="O187" s="223">
        <v>0</v>
      </c>
      <c r="P187" s="221">
        <f t="shared" si="9"/>
        <v>-1454.5</v>
      </c>
      <c r="Q187" s="222">
        <f t="shared" si="9"/>
        <v>-560519.83999999985</v>
      </c>
      <c r="R187" s="222">
        <f t="shared" si="9"/>
        <v>-142615.50999999998</v>
      </c>
      <c r="S187" s="223">
        <f t="shared" si="7"/>
        <v>0</v>
      </c>
      <c r="T187" s="221">
        <f t="shared" si="10"/>
        <v>855.5</v>
      </c>
      <c r="U187" s="222">
        <f t="shared" si="10"/>
        <v>8446.160000000149</v>
      </c>
      <c r="V187" s="222">
        <f t="shared" si="10"/>
        <v>5852.4000000000015</v>
      </c>
      <c r="W187" s="223">
        <f t="shared" si="8"/>
        <v>0</v>
      </c>
      <c r="X187" s="208"/>
      <c r="Y187" s="208"/>
      <c r="Z187" s="208"/>
      <c r="AA187" s="208"/>
      <c r="AB187" s="208"/>
      <c r="AC187" s="208"/>
      <c r="AD187" s="208"/>
      <c r="AE187" s="208"/>
      <c r="AF187" s="208"/>
    </row>
    <row r="188" spans="1:32" s="218" customFormat="1" x14ac:dyDescent="0.2">
      <c r="A188" s="230" t="s">
        <v>628</v>
      </c>
      <c r="B188" s="219" t="s">
        <v>629</v>
      </c>
      <c r="C188" s="220" t="s">
        <v>269</v>
      </c>
      <c r="D188" s="221">
        <v>1389</v>
      </c>
      <c r="E188" s="222">
        <v>876878</v>
      </c>
      <c r="F188" s="222">
        <v>0</v>
      </c>
      <c r="G188" s="223">
        <v>0</v>
      </c>
      <c r="H188" s="221">
        <v>1189</v>
      </c>
      <c r="I188" s="222">
        <v>981836</v>
      </c>
      <c r="J188" s="222">
        <v>0</v>
      </c>
      <c r="K188" s="223">
        <v>0</v>
      </c>
      <c r="L188" s="221">
        <v>1607</v>
      </c>
      <c r="M188" s="222">
        <v>1004121.5</v>
      </c>
      <c r="N188" s="222">
        <v>0</v>
      </c>
      <c r="O188" s="223">
        <v>0</v>
      </c>
      <c r="P188" s="221">
        <f t="shared" si="9"/>
        <v>218</v>
      </c>
      <c r="Q188" s="222">
        <f t="shared" si="9"/>
        <v>127243.5</v>
      </c>
      <c r="R188" s="222">
        <f t="shared" si="9"/>
        <v>0</v>
      </c>
      <c r="S188" s="223">
        <f t="shared" si="7"/>
        <v>0</v>
      </c>
      <c r="T188" s="221">
        <f t="shared" si="10"/>
        <v>418</v>
      </c>
      <c r="U188" s="222">
        <f t="shared" si="10"/>
        <v>22285.5</v>
      </c>
      <c r="V188" s="222">
        <f t="shared" si="10"/>
        <v>0</v>
      </c>
      <c r="W188" s="223">
        <f t="shared" si="8"/>
        <v>0</v>
      </c>
      <c r="X188" s="208"/>
      <c r="Y188" s="208"/>
      <c r="Z188" s="208"/>
      <c r="AA188" s="208"/>
      <c r="AB188" s="208"/>
      <c r="AC188" s="208"/>
      <c r="AD188" s="208"/>
      <c r="AE188" s="208"/>
      <c r="AF188" s="208"/>
    </row>
    <row r="189" spans="1:32" s="218" customFormat="1" x14ac:dyDescent="0.2">
      <c r="A189" s="230" t="s">
        <v>630</v>
      </c>
      <c r="B189" s="219" t="s">
        <v>631</v>
      </c>
      <c r="C189" s="220" t="s">
        <v>269</v>
      </c>
      <c r="D189" s="221">
        <v>3278</v>
      </c>
      <c r="E189" s="222">
        <v>1959295</v>
      </c>
      <c r="F189" s="222">
        <v>0</v>
      </c>
      <c r="G189" s="223">
        <v>0</v>
      </c>
      <c r="H189" s="221">
        <v>1938</v>
      </c>
      <c r="I189" s="222">
        <v>1781546</v>
      </c>
      <c r="J189" s="222">
        <v>0</v>
      </c>
      <c r="K189" s="223">
        <v>0</v>
      </c>
      <c r="L189" s="221">
        <v>2486</v>
      </c>
      <c r="M189" s="222">
        <v>1821692.7999999998</v>
      </c>
      <c r="N189" s="222">
        <v>0</v>
      </c>
      <c r="O189" s="223">
        <v>0</v>
      </c>
      <c r="P189" s="221">
        <f t="shared" si="9"/>
        <v>-792</v>
      </c>
      <c r="Q189" s="222">
        <f t="shared" si="9"/>
        <v>-137602.20000000019</v>
      </c>
      <c r="R189" s="222">
        <f t="shared" si="9"/>
        <v>0</v>
      </c>
      <c r="S189" s="223">
        <f t="shared" si="7"/>
        <v>0</v>
      </c>
      <c r="T189" s="221">
        <f t="shared" si="10"/>
        <v>548</v>
      </c>
      <c r="U189" s="222">
        <f t="shared" si="10"/>
        <v>40146.799999999814</v>
      </c>
      <c r="V189" s="222">
        <f t="shared" si="10"/>
        <v>0</v>
      </c>
      <c r="W189" s="223">
        <f t="shared" si="8"/>
        <v>0</v>
      </c>
      <c r="X189" s="208"/>
      <c r="Y189" s="208"/>
      <c r="Z189" s="208"/>
      <c r="AA189" s="208"/>
      <c r="AB189" s="208"/>
      <c r="AC189" s="208"/>
      <c r="AD189" s="208"/>
      <c r="AE189" s="208"/>
      <c r="AF189" s="208"/>
    </row>
    <row r="190" spans="1:32" s="218" customFormat="1" x14ac:dyDescent="0.2">
      <c r="A190" s="230" t="s">
        <v>632</v>
      </c>
      <c r="B190" s="219" t="s">
        <v>633</v>
      </c>
      <c r="C190" s="220" t="s">
        <v>269</v>
      </c>
      <c r="D190" s="221">
        <v>5830</v>
      </c>
      <c r="E190" s="222">
        <v>7167281.7999999998</v>
      </c>
      <c r="F190" s="222">
        <v>129342.84</v>
      </c>
      <c r="G190" s="223">
        <v>0</v>
      </c>
      <c r="H190" s="221">
        <v>4665</v>
      </c>
      <c r="I190" s="222">
        <v>6748545.4000000004</v>
      </c>
      <c r="J190" s="222">
        <v>103751.12</v>
      </c>
      <c r="K190" s="223">
        <v>0</v>
      </c>
      <c r="L190" s="221">
        <v>6102</v>
      </c>
      <c r="M190" s="222">
        <v>8418176.3599999994</v>
      </c>
      <c r="N190" s="222">
        <v>150690.4</v>
      </c>
      <c r="O190" s="223">
        <v>0</v>
      </c>
      <c r="P190" s="221">
        <f t="shared" si="9"/>
        <v>272</v>
      </c>
      <c r="Q190" s="222">
        <f t="shared" si="9"/>
        <v>1250894.5599999996</v>
      </c>
      <c r="R190" s="222">
        <f t="shared" si="9"/>
        <v>21347.559999999998</v>
      </c>
      <c r="S190" s="223">
        <f t="shared" si="7"/>
        <v>0</v>
      </c>
      <c r="T190" s="221">
        <f t="shared" si="10"/>
        <v>1437</v>
      </c>
      <c r="U190" s="222">
        <f t="shared" si="10"/>
        <v>1669630.959999999</v>
      </c>
      <c r="V190" s="222">
        <f t="shared" si="10"/>
        <v>46939.28</v>
      </c>
      <c r="W190" s="223">
        <f t="shared" si="8"/>
        <v>0</v>
      </c>
      <c r="X190" s="208"/>
      <c r="Y190" s="208"/>
      <c r="Z190" s="208"/>
      <c r="AA190" s="208"/>
      <c r="AB190" s="208"/>
      <c r="AC190" s="208"/>
      <c r="AD190" s="208"/>
      <c r="AE190" s="208"/>
      <c r="AF190" s="208"/>
    </row>
    <row r="191" spans="1:32" s="218" customFormat="1" x14ac:dyDescent="0.2">
      <c r="A191" s="230" t="s">
        <v>634</v>
      </c>
      <c r="B191" s="219" t="s">
        <v>635</v>
      </c>
      <c r="C191" s="220" t="s">
        <v>269</v>
      </c>
      <c r="D191" s="221">
        <v>2073</v>
      </c>
      <c r="E191" s="222">
        <v>1784618</v>
      </c>
      <c r="F191" s="222">
        <v>27776.400000000001</v>
      </c>
      <c r="G191" s="223">
        <v>0</v>
      </c>
      <c r="H191" s="221">
        <v>1932</v>
      </c>
      <c r="I191" s="222">
        <v>1873345.2</v>
      </c>
      <c r="J191" s="222">
        <v>15818.000000000002</v>
      </c>
      <c r="K191" s="223">
        <v>0</v>
      </c>
      <c r="L191" s="221">
        <v>2023</v>
      </c>
      <c r="M191" s="222">
        <v>2024476.7999999998</v>
      </c>
      <c r="N191" s="222">
        <v>33281.800000000003</v>
      </c>
      <c r="O191" s="223">
        <v>0</v>
      </c>
      <c r="P191" s="221">
        <f t="shared" si="9"/>
        <v>-50</v>
      </c>
      <c r="Q191" s="222">
        <f t="shared" si="9"/>
        <v>239858.79999999981</v>
      </c>
      <c r="R191" s="222">
        <f t="shared" si="9"/>
        <v>5505.4000000000015</v>
      </c>
      <c r="S191" s="223">
        <f t="shared" si="7"/>
        <v>0</v>
      </c>
      <c r="T191" s="221">
        <f t="shared" si="10"/>
        <v>91</v>
      </c>
      <c r="U191" s="222">
        <f t="shared" si="10"/>
        <v>151131.59999999986</v>
      </c>
      <c r="V191" s="222">
        <f t="shared" si="10"/>
        <v>17463.800000000003</v>
      </c>
      <c r="W191" s="223">
        <f t="shared" si="8"/>
        <v>0</v>
      </c>
      <c r="X191" s="208"/>
      <c r="Y191" s="208"/>
      <c r="Z191" s="208"/>
      <c r="AA191" s="208"/>
      <c r="AB191" s="208"/>
      <c r="AC191" s="208"/>
      <c r="AD191" s="208"/>
      <c r="AE191" s="208"/>
      <c r="AF191" s="208"/>
    </row>
    <row r="192" spans="1:32" s="218" customFormat="1" x14ac:dyDescent="0.2">
      <c r="A192" s="230" t="s">
        <v>636</v>
      </c>
      <c r="B192" s="219" t="s">
        <v>637</v>
      </c>
      <c r="C192" s="220" t="s">
        <v>269</v>
      </c>
      <c r="D192" s="221">
        <v>661</v>
      </c>
      <c r="E192" s="222">
        <v>587045</v>
      </c>
      <c r="F192" s="222">
        <v>0</v>
      </c>
      <c r="G192" s="223">
        <v>0</v>
      </c>
      <c r="H192" s="221">
        <v>315</v>
      </c>
      <c r="I192" s="222">
        <v>519906</v>
      </c>
      <c r="J192" s="222">
        <v>0</v>
      </c>
      <c r="K192" s="223">
        <v>0</v>
      </c>
      <c r="L192" s="221">
        <v>431</v>
      </c>
      <c r="M192" s="222">
        <v>519905.2</v>
      </c>
      <c r="N192" s="222">
        <v>0</v>
      </c>
      <c r="O192" s="223">
        <v>0</v>
      </c>
      <c r="P192" s="221">
        <f t="shared" si="9"/>
        <v>-230</v>
      </c>
      <c r="Q192" s="222">
        <f t="shared" si="9"/>
        <v>-67139.799999999988</v>
      </c>
      <c r="R192" s="222">
        <f t="shared" si="9"/>
        <v>0</v>
      </c>
      <c r="S192" s="223">
        <f t="shared" si="7"/>
        <v>0</v>
      </c>
      <c r="T192" s="221">
        <f t="shared" si="10"/>
        <v>116</v>
      </c>
      <c r="U192" s="222">
        <f t="shared" si="10"/>
        <v>-0.79999999998835847</v>
      </c>
      <c r="V192" s="222">
        <f t="shared" si="10"/>
        <v>0</v>
      </c>
      <c r="W192" s="223">
        <f t="shared" si="8"/>
        <v>0</v>
      </c>
      <c r="X192" s="208"/>
      <c r="Y192" s="208"/>
      <c r="Z192" s="208"/>
      <c r="AA192" s="208"/>
      <c r="AB192" s="208"/>
      <c r="AC192" s="208"/>
      <c r="AD192" s="208"/>
      <c r="AE192" s="208"/>
      <c r="AF192" s="208"/>
    </row>
    <row r="193" spans="1:32" s="218" customFormat="1" x14ac:dyDescent="0.2">
      <c r="A193" s="230" t="s">
        <v>638</v>
      </c>
      <c r="B193" s="219" t="s">
        <v>639</v>
      </c>
      <c r="C193" s="220" t="s">
        <v>269</v>
      </c>
      <c r="D193" s="221">
        <v>7768</v>
      </c>
      <c r="E193" s="222">
        <v>10012718.800000001</v>
      </c>
      <c r="F193" s="222">
        <v>235651.58999999994</v>
      </c>
      <c r="G193" s="223">
        <v>2433195.5799999996</v>
      </c>
      <c r="H193" s="221">
        <v>6080</v>
      </c>
      <c r="I193" s="222">
        <v>10111618</v>
      </c>
      <c r="J193" s="222">
        <v>113696.55</v>
      </c>
      <c r="K193" s="223">
        <v>2571953.58</v>
      </c>
      <c r="L193" s="221">
        <v>7605.5</v>
      </c>
      <c r="M193" s="222">
        <v>11217064.620000001</v>
      </c>
      <c r="N193" s="222">
        <v>113903.23000000001</v>
      </c>
      <c r="O193" s="223">
        <v>2622296.6800000002</v>
      </c>
      <c r="P193" s="221">
        <f t="shared" si="9"/>
        <v>-162.5</v>
      </c>
      <c r="Q193" s="222">
        <f t="shared" si="9"/>
        <v>1204345.8200000003</v>
      </c>
      <c r="R193" s="222">
        <f t="shared" si="9"/>
        <v>-121748.35999999993</v>
      </c>
      <c r="S193" s="223">
        <f t="shared" si="7"/>
        <v>189101.10000000056</v>
      </c>
      <c r="T193" s="221">
        <f t="shared" si="10"/>
        <v>1525.5</v>
      </c>
      <c r="U193" s="222">
        <f t="shared" si="10"/>
        <v>1105446.620000001</v>
      </c>
      <c r="V193" s="222">
        <f t="shared" si="10"/>
        <v>206.68000000000757</v>
      </c>
      <c r="W193" s="223">
        <f t="shared" si="8"/>
        <v>50343.100000000093</v>
      </c>
      <c r="X193" s="208"/>
      <c r="Y193" s="208"/>
      <c r="Z193" s="208"/>
      <c r="AA193" s="208"/>
      <c r="AB193" s="208"/>
      <c r="AC193" s="208"/>
      <c r="AD193" s="208"/>
      <c r="AE193" s="208"/>
      <c r="AF193" s="208"/>
    </row>
    <row r="194" spans="1:32" s="218" customFormat="1" x14ac:dyDescent="0.2">
      <c r="A194" s="230" t="s">
        <v>640</v>
      </c>
      <c r="B194" s="219" t="s">
        <v>641</v>
      </c>
      <c r="C194" s="220" t="s">
        <v>269</v>
      </c>
      <c r="D194" s="221">
        <v>1373</v>
      </c>
      <c r="E194" s="222">
        <v>2369258</v>
      </c>
      <c r="F194" s="222">
        <v>195586.65999999986</v>
      </c>
      <c r="G194" s="223">
        <v>0</v>
      </c>
      <c r="H194" s="221">
        <v>1181</v>
      </c>
      <c r="I194" s="222">
        <v>2471720.2000000002</v>
      </c>
      <c r="J194" s="222">
        <v>50338.399999999994</v>
      </c>
      <c r="K194" s="223">
        <v>0</v>
      </c>
      <c r="L194" s="221">
        <v>1484</v>
      </c>
      <c r="M194" s="222">
        <v>2663647.58</v>
      </c>
      <c r="N194" s="222">
        <v>58885.399999999994</v>
      </c>
      <c r="O194" s="223">
        <v>0</v>
      </c>
      <c r="P194" s="221">
        <f t="shared" si="9"/>
        <v>111</v>
      </c>
      <c r="Q194" s="222">
        <f t="shared" si="9"/>
        <v>294389.58000000007</v>
      </c>
      <c r="R194" s="222">
        <f t="shared" si="9"/>
        <v>-136701.25999999986</v>
      </c>
      <c r="S194" s="223">
        <f t="shared" si="7"/>
        <v>0</v>
      </c>
      <c r="T194" s="221">
        <f t="shared" si="10"/>
        <v>303</v>
      </c>
      <c r="U194" s="222">
        <f t="shared" si="10"/>
        <v>191927.37999999989</v>
      </c>
      <c r="V194" s="222">
        <f t="shared" si="10"/>
        <v>8547</v>
      </c>
      <c r="W194" s="223">
        <f t="shared" si="8"/>
        <v>0</v>
      </c>
      <c r="X194" s="208"/>
      <c r="Y194" s="208"/>
      <c r="Z194" s="208"/>
      <c r="AA194" s="208"/>
      <c r="AB194" s="208"/>
      <c r="AC194" s="208"/>
      <c r="AD194" s="208"/>
      <c r="AE194" s="208"/>
      <c r="AF194" s="208"/>
    </row>
    <row r="195" spans="1:32" s="218" customFormat="1" x14ac:dyDescent="0.2">
      <c r="A195" s="230" t="s">
        <v>642</v>
      </c>
      <c r="B195" s="219" t="s">
        <v>643</v>
      </c>
      <c r="C195" s="220" t="s">
        <v>269</v>
      </c>
      <c r="D195" s="221">
        <v>3610</v>
      </c>
      <c r="E195" s="222">
        <v>2382503</v>
      </c>
      <c r="F195" s="222">
        <v>3264.0299999999997</v>
      </c>
      <c r="G195" s="223">
        <v>2720448.6100000003</v>
      </c>
      <c r="H195" s="221">
        <v>3290</v>
      </c>
      <c r="I195" s="222">
        <v>2596604</v>
      </c>
      <c r="J195" s="222">
        <v>1841.12</v>
      </c>
      <c r="K195" s="223">
        <v>2823527.76</v>
      </c>
      <c r="L195" s="221">
        <v>3606</v>
      </c>
      <c r="M195" s="222">
        <v>2599374</v>
      </c>
      <c r="N195" s="222">
        <v>1095.56</v>
      </c>
      <c r="O195" s="223">
        <v>2886970.0000000014</v>
      </c>
      <c r="P195" s="221">
        <f t="shared" si="9"/>
        <v>-4</v>
      </c>
      <c r="Q195" s="222">
        <f t="shared" si="9"/>
        <v>216871</v>
      </c>
      <c r="R195" s="222">
        <f t="shared" si="9"/>
        <v>-2168.4699999999998</v>
      </c>
      <c r="S195" s="223">
        <f t="shared" si="9"/>
        <v>166521.39000000106</v>
      </c>
      <c r="T195" s="221">
        <f t="shared" si="10"/>
        <v>316</v>
      </c>
      <c r="U195" s="222">
        <f t="shared" si="10"/>
        <v>2770</v>
      </c>
      <c r="V195" s="222">
        <f t="shared" si="10"/>
        <v>-745.56</v>
      </c>
      <c r="W195" s="223">
        <f t="shared" si="10"/>
        <v>63442.240000001621</v>
      </c>
      <c r="X195" s="208"/>
      <c r="Y195" s="208"/>
      <c r="Z195" s="208"/>
      <c r="AA195" s="208"/>
      <c r="AB195" s="208"/>
      <c r="AC195" s="208"/>
      <c r="AD195" s="208"/>
      <c r="AE195" s="208"/>
      <c r="AF195" s="208"/>
    </row>
    <row r="196" spans="1:32" s="218" customFormat="1" x14ac:dyDescent="0.2">
      <c r="A196" s="230" t="s">
        <v>644</v>
      </c>
      <c r="B196" s="219" t="s">
        <v>645</v>
      </c>
      <c r="C196" s="220" t="s">
        <v>269</v>
      </c>
      <c r="D196" s="221">
        <v>1666</v>
      </c>
      <c r="E196" s="222">
        <v>1601705.7999999998</v>
      </c>
      <c r="F196" s="222">
        <v>45233.529999999955</v>
      </c>
      <c r="G196" s="223">
        <v>0</v>
      </c>
      <c r="H196" s="221">
        <v>1022</v>
      </c>
      <c r="I196" s="222">
        <v>1470194.6</v>
      </c>
      <c r="J196" s="222">
        <v>0</v>
      </c>
      <c r="K196" s="223">
        <v>0</v>
      </c>
      <c r="L196" s="221">
        <v>1730</v>
      </c>
      <c r="M196" s="222">
        <v>1851326</v>
      </c>
      <c r="N196" s="222">
        <v>0</v>
      </c>
      <c r="O196" s="223">
        <v>0</v>
      </c>
      <c r="P196" s="221">
        <f t="shared" ref="P196:S258" si="11">L196-D196</f>
        <v>64</v>
      </c>
      <c r="Q196" s="222">
        <f t="shared" si="11"/>
        <v>249620.20000000019</v>
      </c>
      <c r="R196" s="222">
        <f t="shared" si="11"/>
        <v>-45233.529999999955</v>
      </c>
      <c r="S196" s="223">
        <f t="shared" si="11"/>
        <v>0</v>
      </c>
      <c r="T196" s="221">
        <f t="shared" ref="T196:W258" si="12">IFERROR((L196-H196),"")</f>
        <v>708</v>
      </c>
      <c r="U196" s="222">
        <f t="shared" si="12"/>
        <v>381131.39999999991</v>
      </c>
      <c r="V196" s="222">
        <f t="shared" si="12"/>
        <v>0</v>
      </c>
      <c r="W196" s="223">
        <f t="shared" si="12"/>
        <v>0</v>
      </c>
      <c r="X196" s="208"/>
      <c r="Y196" s="208"/>
      <c r="Z196" s="208"/>
      <c r="AA196" s="208"/>
      <c r="AB196" s="208"/>
      <c r="AC196" s="208"/>
      <c r="AD196" s="208"/>
      <c r="AE196" s="208"/>
      <c r="AF196" s="208"/>
    </row>
    <row r="197" spans="1:32" s="218" customFormat="1" x14ac:dyDescent="0.2">
      <c r="A197" s="230" t="s">
        <v>646</v>
      </c>
      <c r="B197" s="219" t="s">
        <v>647</v>
      </c>
      <c r="C197" s="220" t="s">
        <v>269</v>
      </c>
      <c r="D197" s="221">
        <v>2904</v>
      </c>
      <c r="E197" s="222">
        <v>3051882</v>
      </c>
      <c r="F197" s="222">
        <v>98221.48000000001</v>
      </c>
      <c r="G197" s="223">
        <v>0</v>
      </c>
      <c r="H197" s="221">
        <v>2447</v>
      </c>
      <c r="I197" s="222">
        <v>2948465.6</v>
      </c>
      <c r="J197" s="222">
        <v>87467.200000000012</v>
      </c>
      <c r="K197" s="223">
        <v>0</v>
      </c>
      <c r="L197" s="221">
        <v>2914</v>
      </c>
      <c r="M197" s="222">
        <v>3415815.1999999997</v>
      </c>
      <c r="N197" s="222">
        <v>79324.600000000006</v>
      </c>
      <c r="O197" s="223">
        <v>0</v>
      </c>
      <c r="P197" s="221">
        <f t="shared" si="11"/>
        <v>10</v>
      </c>
      <c r="Q197" s="222">
        <f t="shared" si="11"/>
        <v>363933.19999999972</v>
      </c>
      <c r="R197" s="222">
        <f t="shared" si="11"/>
        <v>-18896.880000000005</v>
      </c>
      <c r="S197" s="223">
        <f t="shared" si="11"/>
        <v>0</v>
      </c>
      <c r="T197" s="221">
        <f t="shared" si="12"/>
        <v>467</v>
      </c>
      <c r="U197" s="222">
        <f t="shared" si="12"/>
        <v>467349.59999999963</v>
      </c>
      <c r="V197" s="222">
        <f t="shared" si="12"/>
        <v>-8142.6000000000058</v>
      </c>
      <c r="W197" s="223">
        <f t="shared" si="12"/>
        <v>0</v>
      </c>
      <c r="X197" s="208"/>
      <c r="Y197" s="208"/>
      <c r="Z197" s="208"/>
      <c r="AA197" s="208"/>
      <c r="AB197" s="208"/>
      <c r="AC197" s="208"/>
      <c r="AD197" s="208"/>
      <c r="AE197" s="208"/>
      <c r="AF197" s="208"/>
    </row>
    <row r="198" spans="1:32" s="218" customFormat="1" x14ac:dyDescent="0.2">
      <c r="A198" s="230" t="s">
        <v>648</v>
      </c>
      <c r="B198" s="219" t="s">
        <v>649</v>
      </c>
      <c r="C198" s="220" t="s">
        <v>269</v>
      </c>
      <c r="D198" s="221">
        <v>719</v>
      </c>
      <c r="E198" s="222">
        <v>736435</v>
      </c>
      <c r="F198" s="222">
        <v>0</v>
      </c>
      <c r="G198" s="223">
        <v>0</v>
      </c>
      <c r="H198" s="221">
        <v>504</v>
      </c>
      <c r="I198" s="222">
        <v>702904.2</v>
      </c>
      <c r="J198" s="222">
        <v>0</v>
      </c>
      <c r="K198" s="223">
        <v>0</v>
      </c>
      <c r="L198" s="221">
        <v>690</v>
      </c>
      <c r="M198" s="222">
        <v>810122.2</v>
      </c>
      <c r="N198" s="222">
        <v>0</v>
      </c>
      <c r="O198" s="223">
        <v>0</v>
      </c>
      <c r="P198" s="221">
        <f t="shared" si="11"/>
        <v>-29</v>
      </c>
      <c r="Q198" s="222">
        <f t="shared" si="11"/>
        <v>73687.199999999953</v>
      </c>
      <c r="R198" s="222">
        <f t="shared" si="11"/>
        <v>0</v>
      </c>
      <c r="S198" s="223">
        <f t="shared" si="11"/>
        <v>0</v>
      </c>
      <c r="T198" s="221">
        <f t="shared" si="12"/>
        <v>186</v>
      </c>
      <c r="U198" s="222">
        <f t="shared" si="12"/>
        <v>107218</v>
      </c>
      <c r="V198" s="222">
        <f t="shared" si="12"/>
        <v>0</v>
      </c>
      <c r="W198" s="223">
        <f t="shared" si="12"/>
        <v>0</v>
      </c>
      <c r="X198" s="208"/>
      <c r="Y198" s="208"/>
      <c r="Z198" s="208"/>
      <c r="AA198" s="208"/>
      <c r="AB198" s="208"/>
      <c r="AC198" s="208"/>
      <c r="AD198" s="208"/>
      <c r="AE198" s="208"/>
      <c r="AF198" s="208"/>
    </row>
    <row r="199" spans="1:32" s="218" customFormat="1" x14ac:dyDescent="0.2">
      <c r="A199" s="230" t="s">
        <v>650</v>
      </c>
      <c r="B199" s="219" t="s">
        <v>651</v>
      </c>
      <c r="C199" s="220" t="s">
        <v>269</v>
      </c>
      <c r="D199" s="221">
        <v>262</v>
      </c>
      <c r="E199" s="222">
        <v>387179</v>
      </c>
      <c r="F199" s="222">
        <v>0</v>
      </c>
      <c r="G199" s="223">
        <v>0</v>
      </c>
      <c r="H199" s="221">
        <v>225</v>
      </c>
      <c r="I199" s="222">
        <v>410951</v>
      </c>
      <c r="J199" s="222">
        <v>0</v>
      </c>
      <c r="K199" s="223">
        <v>0</v>
      </c>
      <c r="L199" s="221">
        <v>303</v>
      </c>
      <c r="M199" s="222">
        <v>534413</v>
      </c>
      <c r="N199" s="222">
        <v>0</v>
      </c>
      <c r="O199" s="223">
        <v>0</v>
      </c>
      <c r="P199" s="221">
        <f t="shared" si="11"/>
        <v>41</v>
      </c>
      <c r="Q199" s="222">
        <f t="shared" si="11"/>
        <v>147234</v>
      </c>
      <c r="R199" s="222">
        <f t="shared" si="11"/>
        <v>0</v>
      </c>
      <c r="S199" s="223">
        <f t="shared" si="11"/>
        <v>0</v>
      </c>
      <c r="T199" s="221">
        <f t="shared" si="12"/>
        <v>78</v>
      </c>
      <c r="U199" s="222">
        <f t="shared" si="12"/>
        <v>123462</v>
      </c>
      <c r="V199" s="222">
        <f t="shared" si="12"/>
        <v>0</v>
      </c>
      <c r="W199" s="223">
        <f t="shared" si="12"/>
        <v>0</v>
      </c>
      <c r="X199" s="208"/>
      <c r="Y199" s="208"/>
      <c r="Z199" s="208"/>
      <c r="AA199" s="208"/>
      <c r="AB199" s="208"/>
      <c r="AC199" s="208"/>
      <c r="AD199" s="208"/>
      <c r="AE199" s="208"/>
      <c r="AF199" s="208"/>
    </row>
    <row r="200" spans="1:32" s="218" customFormat="1" x14ac:dyDescent="0.2">
      <c r="A200" s="230" t="s">
        <v>652</v>
      </c>
      <c r="B200" s="219" t="s">
        <v>653</v>
      </c>
      <c r="C200" s="220" t="s">
        <v>274</v>
      </c>
      <c r="D200" s="221">
        <v>417</v>
      </c>
      <c r="E200" s="222">
        <v>284736</v>
      </c>
      <c r="F200" s="222">
        <v>0</v>
      </c>
      <c r="G200" s="223">
        <v>0</v>
      </c>
      <c r="H200" s="221">
        <v>284</v>
      </c>
      <c r="I200" s="222">
        <v>283234</v>
      </c>
      <c r="J200" s="222">
        <v>0</v>
      </c>
      <c r="K200" s="223">
        <v>0</v>
      </c>
      <c r="L200" s="221">
        <v>478</v>
      </c>
      <c r="M200" s="222">
        <v>361574</v>
      </c>
      <c r="N200" s="222">
        <v>0</v>
      </c>
      <c r="O200" s="223">
        <v>0</v>
      </c>
      <c r="P200" s="221">
        <f t="shared" si="11"/>
        <v>61</v>
      </c>
      <c r="Q200" s="222">
        <f t="shared" si="11"/>
        <v>76838</v>
      </c>
      <c r="R200" s="222">
        <f t="shared" si="11"/>
        <v>0</v>
      </c>
      <c r="S200" s="223">
        <f t="shared" si="11"/>
        <v>0</v>
      </c>
      <c r="T200" s="221">
        <f t="shared" si="12"/>
        <v>194</v>
      </c>
      <c r="U200" s="222">
        <f t="shared" si="12"/>
        <v>78340</v>
      </c>
      <c r="V200" s="222">
        <f t="shared" si="12"/>
        <v>0</v>
      </c>
      <c r="W200" s="223">
        <f t="shared" si="12"/>
        <v>0</v>
      </c>
      <c r="X200" s="208"/>
      <c r="Y200" s="208"/>
      <c r="Z200" s="208"/>
      <c r="AA200" s="208"/>
      <c r="AB200" s="208"/>
      <c r="AC200" s="208"/>
      <c r="AD200" s="208"/>
      <c r="AE200" s="208"/>
      <c r="AF200" s="208"/>
    </row>
    <row r="201" spans="1:32" s="218" customFormat="1" x14ac:dyDescent="0.2">
      <c r="A201" s="230" t="s">
        <v>654</v>
      </c>
      <c r="B201" s="219" t="s">
        <v>655</v>
      </c>
      <c r="C201" s="220" t="s">
        <v>274</v>
      </c>
      <c r="D201" s="221">
        <v>1883</v>
      </c>
      <c r="E201" s="222">
        <v>1617296</v>
      </c>
      <c r="F201" s="222">
        <v>0</v>
      </c>
      <c r="G201" s="223">
        <v>0</v>
      </c>
      <c r="H201" s="221">
        <v>1960</v>
      </c>
      <c r="I201" s="222">
        <v>1748518</v>
      </c>
      <c r="J201" s="222">
        <v>0</v>
      </c>
      <c r="K201" s="223">
        <v>0</v>
      </c>
      <c r="L201" s="221">
        <v>2089</v>
      </c>
      <c r="M201" s="222">
        <v>1840250</v>
      </c>
      <c r="N201" s="222">
        <v>0</v>
      </c>
      <c r="O201" s="223">
        <v>0</v>
      </c>
      <c r="P201" s="221">
        <f t="shared" si="11"/>
        <v>206</v>
      </c>
      <c r="Q201" s="222">
        <f t="shared" si="11"/>
        <v>222954</v>
      </c>
      <c r="R201" s="222">
        <f t="shared" si="11"/>
        <v>0</v>
      </c>
      <c r="S201" s="223">
        <f t="shared" si="11"/>
        <v>0</v>
      </c>
      <c r="T201" s="221">
        <f t="shared" si="12"/>
        <v>129</v>
      </c>
      <c r="U201" s="222">
        <f t="shared" si="12"/>
        <v>91732</v>
      </c>
      <c r="V201" s="222">
        <f t="shared" si="12"/>
        <v>0</v>
      </c>
      <c r="W201" s="223">
        <f t="shared" si="12"/>
        <v>0</v>
      </c>
      <c r="X201" s="208"/>
      <c r="Y201" s="208"/>
      <c r="Z201" s="208"/>
      <c r="AA201" s="208"/>
      <c r="AB201" s="208"/>
      <c r="AC201" s="208"/>
      <c r="AD201" s="208"/>
      <c r="AE201" s="208"/>
      <c r="AF201" s="208"/>
    </row>
    <row r="202" spans="1:32" s="218" customFormat="1" x14ac:dyDescent="0.2">
      <c r="A202" s="230" t="s">
        <v>656</v>
      </c>
      <c r="B202" s="219" t="s">
        <v>657</v>
      </c>
      <c r="C202" s="220" t="s">
        <v>274</v>
      </c>
      <c r="D202" s="221">
        <v>639</v>
      </c>
      <c r="E202" s="222">
        <v>630036</v>
      </c>
      <c r="F202" s="222">
        <v>0</v>
      </c>
      <c r="G202" s="223">
        <v>0</v>
      </c>
      <c r="H202" s="221">
        <v>586</v>
      </c>
      <c r="I202" s="222">
        <v>690180.8</v>
      </c>
      <c r="J202" s="222">
        <v>0</v>
      </c>
      <c r="K202" s="223">
        <v>0</v>
      </c>
      <c r="L202" s="221">
        <v>572</v>
      </c>
      <c r="M202" s="222">
        <v>701687.2</v>
      </c>
      <c r="N202" s="222">
        <v>0</v>
      </c>
      <c r="O202" s="223">
        <v>0</v>
      </c>
      <c r="P202" s="221">
        <f t="shared" si="11"/>
        <v>-67</v>
      </c>
      <c r="Q202" s="222">
        <f t="shared" si="11"/>
        <v>71651.199999999953</v>
      </c>
      <c r="R202" s="222">
        <f t="shared" si="11"/>
        <v>0</v>
      </c>
      <c r="S202" s="223">
        <f t="shared" si="11"/>
        <v>0</v>
      </c>
      <c r="T202" s="221">
        <f t="shared" si="12"/>
        <v>-14</v>
      </c>
      <c r="U202" s="222">
        <f t="shared" si="12"/>
        <v>11506.399999999907</v>
      </c>
      <c r="V202" s="222">
        <f t="shared" si="12"/>
        <v>0</v>
      </c>
      <c r="W202" s="223">
        <f t="shared" si="12"/>
        <v>0</v>
      </c>
      <c r="X202" s="208"/>
      <c r="Y202" s="208"/>
      <c r="Z202" s="208"/>
      <c r="AA202" s="208"/>
      <c r="AB202" s="208"/>
      <c r="AC202" s="208"/>
      <c r="AD202" s="208"/>
      <c r="AE202" s="208"/>
      <c r="AF202" s="208"/>
    </row>
    <row r="203" spans="1:32" s="218" customFormat="1" x14ac:dyDescent="0.2">
      <c r="A203" s="230" t="s">
        <v>658</v>
      </c>
      <c r="B203" s="219" t="s">
        <v>659</v>
      </c>
      <c r="C203" s="220" t="s">
        <v>274</v>
      </c>
      <c r="D203" s="221">
        <v>495</v>
      </c>
      <c r="E203" s="222">
        <v>507056</v>
      </c>
      <c r="F203" s="222">
        <v>0</v>
      </c>
      <c r="G203" s="223">
        <v>0</v>
      </c>
      <c r="H203" s="221">
        <v>490</v>
      </c>
      <c r="I203" s="222">
        <v>544775</v>
      </c>
      <c r="J203" s="222">
        <v>0</v>
      </c>
      <c r="K203" s="223">
        <v>0</v>
      </c>
      <c r="L203" s="221">
        <v>520</v>
      </c>
      <c r="M203" s="222">
        <v>553084.65</v>
      </c>
      <c r="N203" s="222">
        <v>0</v>
      </c>
      <c r="O203" s="223">
        <v>0</v>
      </c>
      <c r="P203" s="221">
        <f t="shared" si="11"/>
        <v>25</v>
      </c>
      <c r="Q203" s="222">
        <f t="shared" si="11"/>
        <v>46028.650000000023</v>
      </c>
      <c r="R203" s="222">
        <f t="shared" si="11"/>
        <v>0</v>
      </c>
      <c r="S203" s="223">
        <f t="shared" si="11"/>
        <v>0</v>
      </c>
      <c r="T203" s="221">
        <f t="shared" si="12"/>
        <v>30</v>
      </c>
      <c r="U203" s="222">
        <f t="shared" si="12"/>
        <v>8309.6500000000233</v>
      </c>
      <c r="V203" s="222">
        <f t="shared" si="12"/>
        <v>0</v>
      </c>
      <c r="W203" s="223">
        <f t="shared" si="12"/>
        <v>0</v>
      </c>
      <c r="X203" s="208"/>
      <c r="Y203" s="208"/>
      <c r="Z203" s="208"/>
      <c r="AA203" s="208"/>
      <c r="AB203" s="208"/>
      <c r="AC203" s="208"/>
      <c r="AD203" s="208"/>
      <c r="AE203" s="208"/>
      <c r="AF203" s="208"/>
    </row>
    <row r="204" spans="1:32" s="218" customFormat="1" x14ac:dyDescent="0.2">
      <c r="A204" s="230" t="s">
        <v>660</v>
      </c>
      <c r="B204" s="219" t="s">
        <v>661</v>
      </c>
      <c r="C204" s="220" t="s">
        <v>274</v>
      </c>
      <c r="D204" s="221">
        <v>582</v>
      </c>
      <c r="E204" s="222">
        <v>400910</v>
      </c>
      <c r="F204" s="222">
        <v>0</v>
      </c>
      <c r="G204" s="223">
        <v>0</v>
      </c>
      <c r="H204" s="221">
        <v>580</v>
      </c>
      <c r="I204" s="222">
        <v>420706</v>
      </c>
      <c r="J204" s="222">
        <v>0</v>
      </c>
      <c r="K204" s="223">
        <v>0</v>
      </c>
      <c r="L204" s="221">
        <v>522</v>
      </c>
      <c r="M204" s="222">
        <v>393475.6</v>
      </c>
      <c r="N204" s="222">
        <v>0</v>
      </c>
      <c r="O204" s="223">
        <v>0</v>
      </c>
      <c r="P204" s="221">
        <f t="shared" si="11"/>
        <v>-60</v>
      </c>
      <c r="Q204" s="222">
        <f t="shared" si="11"/>
        <v>-7434.4000000000233</v>
      </c>
      <c r="R204" s="222">
        <f t="shared" si="11"/>
        <v>0</v>
      </c>
      <c r="S204" s="223">
        <f t="shared" si="11"/>
        <v>0</v>
      </c>
      <c r="T204" s="221">
        <f t="shared" si="12"/>
        <v>-58</v>
      </c>
      <c r="U204" s="222">
        <f t="shared" si="12"/>
        <v>-27230.400000000023</v>
      </c>
      <c r="V204" s="222">
        <f t="shared" si="12"/>
        <v>0</v>
      </c>
      <c r="W204" s="223">
        <f t="shared" si="12"/>
        <v>0</v>
      </c>
      <c r="X204" s="208"/>
      <c r="Y204" s="208"/>
      <c r="Z204" s="208"/>
      <c r="AA204" s="208"/>
      <c r="AB204" s="208"/>
      <c r="AC204" s="208"/>
      <c r="AD204" s="208"/>
      <c r="AE204" s="208"/>
      <c r="AF204" s="208"/>
    </row>
    <row r="205" spans="1:32" s="218" customFormat="1" x14ac:dyDescent="0.2">
      <c r="A205" s="230" t="s">
        <v>662</v>
      </c>
      <c r="B205" s="219" t="s">
        <v>663</v>
      </c>
      <c r="C205" s="220" t="s">
        <v>274</v>
      </c>
      <c r="D205" s="221">
        <v>359</v>
      </c>
      <c r="E205" s="222">
        <v>216450</v>
      </c>
      <c r="F205" s="222">
        <v>0</v>
      </c>
      <c r="G205" s="223">
        <v>0</v>
      </c>
      <c r="H205" s="221">
        <v>331</v>
      </c>
      <c r="I205" s="222">
        <v>210085</v>
      </c>
      <c r="J205" s="222">
        <v>0</v>
      </c>
      <c r="K205" s="223">
        <v>0</v>
      </c>
      <c r="L205" s="221">
        <v>382</v>
      </c>
      <c r="M205" s="222">
        <v>258793.60000000001</v>
      </c>
      <c r="N205" s="222">
        <v>0</v>
      </c>
      <c r="O205" s="223">
        <v>0</v>
      </c>
      <c r="P205" s="221">
        <f t="shared" si="11"/>
        <v>23</v>
      </c>
      <c r="Q205" s="222">
        <f t="shared" si="11"/>
        <v>42343.600000000006</v>
      </c>
      <c r="R205" s="222">
        <f t="shared" si="11"/>
        <v>0</v>
      </c>
      <c r="S205" s="223">
        <f t="shared" si="11"/>
        <v>0</v>
      </c>
      <c r="T205" s="221">
        <f t="shared" si="12"/>
        <v>51</v>
      </c>
      <c r="U205" s="222">
        <f t="shared" si="12"/>
        <v>48708.600000000006</v>
      </c>
      <c r="V205" s="222">
        <f t="shared" si="12"/>
        <v>0</v>
      </c>
      <c r="W205" s="223">
        <f t="shared" si="12"/>
        <v>0</v>
      </c>
      <c r="X205" s="208"/>
      <c r="Y205" s="208"/>
      <c r="Z205" s="208"/>
      <c r="AA205" s="208"/>
      <c r="AB205" s="208"/>
      <c r="AC205" s="208"/>
      <c r="AD205" s="208"/>
      <c r="AE205" s="208"/>
      <c r="AF205" s="208"/>
    </row>
    <row r="206" spans="1:32" s="218" customFormat="1" x14ac:dyDescent="0.2">
      <c r="A206" s="230" t="s">
        <v>664</v>
      </c>
      <c r="B206" s="219" t="s">
        <v>227</v>
      </c>
      <c r="C206" s="220" t="s">
        <v>322</v>
      </c>
      <c r="D206" s="221">
        <v>92</v>
      </c>
      <c r="E206" s="222">
        <v>46834</v>
      </c>
      <c r="F206" s="222">
        <v>0</v>
      </c>
      <c r="G206" s="223">
        <v>0</v>
      </c>
      <c r="H206" s="221">
        <v>59</v>
      </c>
      <c r="I206" s="222">
        <v>43234</v>
      </c>
      <c r="J206" s="222">
        <v>0</v>
      </c>
      <c r="K206" s="223">
        <v>0</v>
      </c>
      <c r="L206" s="221">
        <v>79</v>
      </c>
      <c r="M206" s="222">
        <v>43205.8</v>
      </c>
      <c r="N206" s="222">
        <v>0</v>
      </c>
      <c r="O206" s="223">
        <v>0</v>
      </c>
      <c r="P206" s="221">
        <f t="shared" si="11"/>
        <v>-13</v>
      </c>
      <c r="Q206" s="222">
        <f t="shared" si="11"/>
        <v>-3628.1999999999971</v>
      </c>
      <c r="R206" s="222">
        <f t="shared" si="11"/>
        <v>0</v>
      </c>
      <c r="S206" s="223">
        <f t="shared" si="11"/>
        <v>0</v>
      </c>
      <c r="T206" s="221">
        <f t="shared" si="12"/>
        <v>20</v>
      </c>
      <c r="U206" s="222">
        <f t="shared" si="12"/>
        <v>-28.19999999999709</v>
      </c>
      <c r="V206" s="222">
        <f t="shared" si="12"/>
        <v>0</v>
      </c>
      <c r="W206" s="223">
        <f t="shared" si="12"/>
        <v>0</v>
      </c>
      <c r="X206" s="208"/>
      <c r="Y206" s="208"/>
      <c r="Z206" s="208"/>
      <c r="AA206" s="208"/>
      <c r="AB206" s="208"/>
      <c r="AC206" s="208"/>
      <c r="AD206" s="208"/>
      <c r="AE206" s="208"/>
      <c r="AF206" s="208"/>
    </row>
    <row r="207" spans="1:32" s="218" customFormat="1" x14ac:dyDescent="0.2">
      <c r="A207" s="230" t="s">
        <v>665</v>
      </c>
      <c r="B207" s="219" t="s">
        <v>666</v>
      </c>
      <c r="C207" s="220" t="s">
        <v>325</v>
      </c>
      <c r="D207" s="221">
        <v>4437</v>
      </c>
      <c r="E207" s="222">
        <v>3875035</v>
      </c>
      <c r="F207" s="222">
        <v>0</v>
      </c>
      <c r="G207" s="223">
        <v>9729224.5700000003</v>
      </c>
      <c r="H207" s="221">
        <v>4357</v>
      </c>
      <c r="I207" s="222">
        <v>3729444.2</v>
      </c>
      <c r="J207" s="222">
        <v>0</v>
      </c>
      <c r="K207" s="223">
        <v>12264153.029999997</v>
      </c>
      <c r="L207" s="221">
        <v>4972</v>
      </c>
      <c r="M207" s="222">
        <v>4391852</v>
      </c>
      <c r="N207" s="222">
        <v>0</v>
      </c>
      <c r="O207" s="223">
        <v>13221033.509999998</v>
      </c>
      <c r="P207" s="221">
        <f t="shared" si="11"/>
        <v>535</v>
      </c>
      <c r="Q207" s="222">
        <f t="shared" si="11"/>
        <v>516817</v>
      </c>
      <c r="R207" s="222">
        <f t="shared" si="11"/>
        <v>0</v>
      </c>
      <c r="S207" s="223">
        <f t="shared" si="11"/>
        <v>3491808.9399999976</v>
      </c>
      <c r="T207" s="221">
        <f t="shared" si="12"/>
        <v>615</v>
      </c>
      <c r="U207" s="222">
        <f t="shared" si="12"/>
        <v>662407.79999999981</v>
      </c>
      <c r="V207" s="222">
        <f t="shared" si="12"/>
        <v>0</v>
      </c>
      <c r="W207" s="223">
        <f t="shared" si="12"/>
        <v>956880.48000000045</v>
      </c>
      <c r="X207" s="208"/>
      <c r="Y207" s="208"/>
      <c r="Z207" s="208"/>
      <c r="AA207" s="208"/>
      <c r="AB207" s="208"/>
      <c r="AC207" s="208"/>
      <c r="AD207" s="208"/>
      <c r="AE207" s="208"/>
      <c r="AF207" s="208"/>
    </row>
    <row r="208" spans="1:32" s="218" customFormat="1" x14ac:dyDescent="0.2">
      <c r="A208" s="230" t="s">
        <v>667</v>
      </c>
      <c r="B208" s="219" t="s">
        <v>668</v>
      </c>
      <c r="C208" s="220" t="s">
        <v>328</v>
      </c>
      <c r="D208" s="221">
        <v>0</v>
      </c>
      <c r="E208" s="222">
        <v>620064</v>
      </c>
      <c r="F208" s="222">
        <v>0</v>
      </c>
      <c r="G208" s="223">
        <v>0</v>
      </c>
      <c r="H208" s="221">
        <v>0</v>
      </c>
      <c r="I208" s="222">
        <v>778146</v>
      </c>
      <c r="J208" s="222">
        <v>0</v>
      </c>
      <c r="K208" s="223">
        <v>0</v>
      </c>
      <c r="L208" s="221">
        <v>0</v>
      </c>
      <c r="M208" s="222">
        <v>812316</v>
      </c>
      <c r="N208" s="222">
        <v>0</v>
      </c>
      <c r="O208" s="223">
        <v>0</v>
      </c>
      <c r="P208" s="221">
        <f t="shared" si="11"/>
        <v>0</v>
      </c>
      <c r="Q208" s="222">
        <f t="shared" si="11"/>
        <v>192252</v>
      </c>
      <c r="R208" s="222">
        <f t="shared" si="11"/>
        <v>0</v>
      </c>
      <c r="S208" s="223">
        <f t="shared" si="11"/>
        <v>0</v>
      </c>
      <c r="T208" s="221">
        <f t="shared" si="12"/>
        <v>0</v>
      </c>
      <c r="U208" s="222">
        <f t="shared" si="12"/>
        <v>34170</v>
      </c>
      <c r="V208" s="222">
        <f t="shared" si="12"/>
        <v>0</v>
      </c>
      <c r="W208" s="223">
        <f t="shared" si="12"/>
        <v>0</v>
      </c>
      <c r="X208" s="208"/>
      <c r="Y208" s="208"/>
      <c r="Z208" s="208"/>
      <c r="AA208" s="208"/>
      <c r="AB208" s="208"/>
      <c r="AC208" s="208"/>
      <c r="AD208" s="208"/>
      <c r="AE208" s="208"/>
      <c r="AF208" s="208"/>
    </row>
    <row r="209" spans="1:32" s="218" customFormat="1" x14ac:dyDescent="0.2">
      <c r="A209" s="230" t="s">
        <v>669</v>
      </c>
      <c r="B209" s="219" t="s">
        <v>670</v>
      </c>
      <c r="C209" s="220" t="s">
        <v>328</v>
      </c>
      <c r="D209" s="221">
        <v>0</v>
      </c>
      <c r="E209" s="222">
        <v>290304</v>
      </c>
      <c r="F209" s="222">
        <v>0</v>
      </c>
      <c r="G209" s="223">
        <v>0</v>
      </c>
      <c r="H209" s="221">
        <v>0</v>
      </c>
      <c r="I209" s="222">
        <v>352920</v>
      </c>
      <c r="J209" s="222">
        <v>0</v>
      </c>
      <c r="K209" s="223">
        <v>0</v>
      </c>
      <c r="L209" s="221">
        <v>0</v>
      </c>
      <c r="M209" s="222">
        <v>388450</v>
      </c>
      <c r="N209" s="222">
        <v>0</v>
      </c>
      <c r="O209" s="223">
        <v>0</v>
      </c>
      <c r="P209" s="221">
        <f t="shared" si="11"/>
        <v>0</v>
      </c>
      <c r="Q209" s="222">
        <f t="shared" si="11"/>
        <v>98146</v>
      </c>
      <c r="R209" s="222">
        <f t="shared" si="11"/>
        <v>0</v>
      </c>
      <c r="S209" s="223">
        <f t="shared" si="11"/>
        <v>0</v>
      </c>
      <c r="T209" s="221">
        <f t="shared" si="12"/>
        <v>0</v>
      </c>
      <c r="U209" s="222">
        <f t="shared" si="12"/>
        <v>35530</v>
      </c>
      <c r="V209" s="222">
        <f t="shared" si="12"/>
        <v>0</v>
      </c>
      <c r="W209" s="223">
        <f t="shared" si="12"/>
        <v>0</v>
      </c>
      <c r="X209" s="208"/>
      <c r="Y209" s="208"/>
      <c r="Z209" s="208"/>
      <c r="AA209" s="208"/>
      <c r="AB209" s="208"/>
      <c r="AC209" s="208"/>
      <c r="AD209" s="208"/>
      <c r="AE209" s="208"/>
      <c r="AF209" s="208"/>
    </row>
    <row r="210" spans="1:32" s="218" customFormat="1" x14ac:dyDescent="0.2">
      <c r="A210" s="230" t="s">
        <v>671</v>
      </c>
      <c r="B210" s="219" t="s">
        <v>672</v>
      </c>
      <c r="C210" s="220" t="s">
        <v>269</v>
      </c>
      <c r="D210" s="221">
        <v>960</v>
      </c>
      <c r="E210" s="222">
        <v>710711</v>
      </c>
      <c r="F210" s="222">
        <v>0</v>
      </c>
      <c r="G210" s="223">
        <v>0</v>
      </c>
      <c r="H210" s="221">
        <v>440</v>
      </c>
      <c r="I210" s="222">
        <v>667878.6</v>
      </c>
      <c r="J210" s="222">
        <v>0</v>
      </c>
      <c r="K210" s="223">
        <v>0</v>
      </c>
      <c r="L210" s="221">
        <v>862</v>
      </c>
      <c r="M210" s="222">
        <v>703324.4</v>
      </c>
      <c r="N210" s="222">
        <v>0</v>
      </c>
      <c r="O210" s="223">
        <v>0</v>
      </c>
      <c r="P210" s="221">
        <f t="shared" si="11"/>
        <v>-98</v>
      </c>
      <c r="Q210" s="222">
        <f t="shared" si="11"/>
        <v>-7386.5999999999767</v>
      </c>
      <c r="R210" s="222">
        <f t="shared" si="11"/>
        <v>0</v>
      </c>
      <c r="S210" s="223">
        <f t="shared" si="11"/>
        <v>0</v>
      </c>
      <c r="T210" s="221">
        <f t="shared" si="12"/>
        <v>422</v>
      </c>
      <c r="U210" s="222">
        <f t="shared" si="12"/>
        <v>35445.800000000047</v>
      </c>
      <c r="V210" s="222">
        <f t="shared" si="12"/>
        <v>0</v>
      </c>
      <c r="W210" s="223">
        <f t="shared" si="12"/>
        <v>0</v>
      </c>
      <c r="X210" s="208"/>
      <c r="Y210" s="208"/>
      <c r="Z210" s="208"/>
      <c r="AA210" s="208"/>
      <c r="AB210" s="208"/>
      <c r="AC210" s="208"/>
      <c r="AD210" s="208"/>
      <c r="AE210" s="208"/>
      <c r="AF210" s="208"/>
    </row>
    <row r="211" spans="1:32" s="218" customFormat="1" x14ac:dyDescent="0.2">
      <c r="A211" s="230" t="s">
        <v>673</v>
      </c>
      <c r="B211" s="219" t="s">
        <v>674</v>
      </c>
      <c r="C211" s="220" t="s">
        <v>269</v>
      </c>
      <c r="D211" s="221">
        <v>853</v>
      </c>
      <c r="E211" s="222">
        <v>547151</v>
      </c>
      <c r="F211" s="222">
        <v>0</v>
      </c>
      <c r="G211" s="223">
        <v>0</v>
      </c>
      <c r="H211" s="221">
        <v>485</v>
      </c>
      <c r="I211" s="222">
        <v>553857.19999999995</v>
      </c>
      <c r="J211" s="222">
        <v>0</v>
      </c>
      <c r="K211" s="223">
        <v>0</v>
      </c>
      <c r="L211" s="221">
        <v>843</v>
      </c>
      <c r="M211" s="222">
        <v>616137.62</v>
      </c>
      <c r="N211" s="222">
        <v>0</v>
      </c>
      <c r="O211" s="223">
        <v>0</v>
      </c>
      <c r="P211" s="221">
        <f t="shared" si="11"/>
        <v>-10</v>
      </c>
      <c r="Q211" s="222">
        <f t="shared" si="11"/>
        <v>68986.62</v>
      </c>
      <c r="R211" s="222">
        <f t="shared" si="11"/>
        <v>0</v>
      </c>
      <c r="S211" s="223">
        <f t="shared" si="11"/>
        <v>0</v>
      </c>
      <c r="T211" s="221">
        <f t="shared" si="12"/>
        <v>358</v>
      </c>
      <c r="U211" s="222">
        <f t="shared" si="12"/>
        <v>62280.420000000042</v>
      </c>
      <c r="V211" s="222">
        <f t="shared" si="12"/>
        <v>0</v>
      </c>
      <c r="W211" s="223">
        <f t="shared" si="12"/>
        <v>0</v>
      </c>
      <c r="X211" s="208"/>
      <c r="Y211" s="208"/>
      <c r="Z211" s="208"/>
      <c r="AA211" s="208"/>
      <c r="AB211" s="208"/>
      <c r="AC211" s="208"/>
      <c r="AD211" s="208"/>
      <c r="AE211" s="208"/>
      <c r="AF211" s="208"/>
    </row>
    <row r="212" spans="1:32" s="218" customFormat="1" x14ac:dyDescent="0.2">
      <c r="A212" s="230" t="s">
        <v>675</v>
      </c>
      <c r="B212" s="219" t="s">
        <v>142</v>
      </c>
      <c r="C212" s="220" t="s">
        <v>269</v>
      </c>
      <c r="D212" s="221">
        <v>1687</v>
      </c>
      <c r="E212" s="222">
        <v>1021021</v>
      </c>
      <c r="F212" s="222">
        <v>0</v>
      </c>
      <c r="G212" s="223">
        <v>0</v>
      </c>
      <c r="H212" s="221">
        <v>1553</v>
      </c>
      <c r="I212" s="222">
        <v>987771</v>
      </c>
      <c r="J212" s="222">
        <v>0</v>
      </c>
      <c r="K212" s="223">
        <v>0</v>
      </c>
      <c r="L212" s="221">
        <v>1705</v>
      </c>
      <c r="M212" s="222">
        <v>1184629.3999999999</v>
      </c>
      <c r="N212" s="222">
        <v>0</v>
      </c>
      <c r="O212" s="223">
        <v>0</v>
      </c>
      <c r="P212" s="221">
        <f t="shared" si="11"/>
        <v>18</v>
      </c>
      <c r="Q212" s="222">
        <f t="shared" si="11"/>
        <v>163608.39999999991</v>
      </c>
      <c r="R212" s="222">
        <f t="shared" si="11"/>
        <v>0</v>
      </c>
      <c r="S212" s="223">
        <f t="shared" si="11"/>
        <v>0</v>
      </c>
      <c r="T212" s="221">
        <f t="shared" si="12"/>
        <v>152</v>
      </c>
      <c r="U212" s="222">
        <f t="shared" si="12"/>
        <v>196858.39999999991</v>
      </c>
      <c r="V212" s="222">
        <f t="shared" si="12"/>
        <v>0</v>
      </c>
      <c r="W212" s="223">
        <f t="shared" si="12"/>
        <v>0</v>
      </c>
      <c r="X212" s="208"/>
      <c r="Y212" s="208"/>
      <c r="Z212" s="208"/>
      <c r="AA212" s="208"/>
      <c r="AB212" s="208"/>
      <c r="AC212" s="208"/>
      <c r="AD212" s="208"/>
      <c r="AE212" s="208"/>
      <c r="AF212" s="208"/>
    </row>
    <row r="213" spans="1:32" s="218" customFormat="1" x14ac:dyDescent="0.2">
      <c r="A213" s="230" t="s">
        <v>676</v>
      </c>
      <c r="B213" s="219" t="s">
        <v>677</v>
      </c>
      <c r="C213" s="220" t="s">
        <v>264</v>
      </c>
      <c r="D213" s="221">
        <v>0</v>
      </c>
      <c r="E213" s="222">
        <v>3420</v>
      </c>
      <c r="F213" s="222">
        <v>0</v>
      </c>
      <c r="G213" s="223">
        <v>0</v>
      </c>
      <c r="H213" s="221">
        <v>0</v>
      </c>
      <c r="I213" s="222">
        <v>3780</v>
      </c>
      <c r="J213" s="222">
        <v>0</v>
      </c>
      <c r="K213" s="223">
        <v>0</v>
      </c>
      <c r="L213" s="221">
        <v>0</v>
      </c>
      <c r="M213" s="222">
        <v>3690</v>
      </c>
      <c r="N213" s="222">
        <v>0</v>
      </c>
      <c r="O213" s="223">
        <v>0</v>
      </c>
      <c r="P213" s="221">
        <f t="shared" si="11"/>
        <v>0</v>
      </c>
      <c r="Q213" s="222">
        <f t="shared" si="11"/>
        <v>270</v>
      </c>
      <c r="R213" s="222">
        <f t="shared" si="11"/>
        <v>0</v>
      </c>
      <c r="S213" s="223">
        <f t="shared" si="11"/>
        <v>0</v>
      </c>
      <c r="T213" s="221">
        <f t="shared" si="12"/>
        <v>0</v>
      </c>
      <c r="U213" s="222">
        <f t="shared" si="12"/>
        <v>-90</v>
      </c>
      <c r="V213" s="222">
        <f t="shared" si="12"/>
        <v>0</v>
      </c>
      <c r="W213" s="223">
        <f t="shared" si="12"/>
        <v>0</v>
      </c>
      <c r="X213" s="208"/>
      <c r="Y213" s="208"/>
      <c r="Z213" s="208"/>
      <c r="AA213" s="208"/>
      <c r="AB213" s="208"/>
      <c r="AC213" s="208"/>
      <c r="AD213" s="208"/>
      <c r="AE213" s="208"/>
      <c r="AF213" s="208"/>
    </row>
    <row r="214" spans="1:32" s="218" customFormat="1" x14ac:dyDescent="0.2">
      <c r="A214" s="230" t="s">
        <v>678</v>
      </c>
      <c r="B214" s="219" t="s">
        <v>147</v>
      </c>
      <c r="C214" s="220" t="s">
        <v>269</v>
      </c>
      <c r="D214" s="221">
        <v>825</v>
      </c>
      <c r="E214" s="222">
        <v>445868</v>
      </c>
      <c r="F214" s="222">
        <v>0</v>
      </c>
      <c r="G214" s="223">
        <v>0</v>
      </c>
      <c r="H214" s="221">
        <v>408</v>
      </c>
      <c r="I214" s="222">
        <v>554932</v>
      </c>
      <c r="J214" s="222">
        <v>0</v>
      </c>
      <c r="K214" s="223">
        <v>0</v>
      </c>
      <c r="L214" s="221">
        <v>701</v>
      </c>
      <c r="M214" s="222">
        <v>408164</v>
      </c>
      <c r="N214" s="222">
        <v>0</v>
      </c>
      <c r="O214" s="223">
        <v>0</v>
      </c>
      <c r="P214" s="221">
        <f t="shared" si="11"/>
        <v>-124</v>
      </c>
      <c r="Q214" s="222">
        <f t="shared" si="11"/>
        <v>-37704</v>
      </c>
      <c r="R214" s="222">
        <f t="shared" si="11"/>
        <v>0</v>
      </c>
      <c r="S214" s="223">
        <f t="shared" si="11"/>
        <v>0</v>
      </c>
      <c r="T214" s="221">
        <f t="shared" si="12"/>
        <v>293</v>
      </c>
      <c r="U214" s="222">
        <f t="shared" si="12"/>
        <v>-146768</v>
      </c>
      <c r="V214" s="222">
        <f t="shared" si="12"/>
        <v>0</v>
      </c>
      <c r="W214" s="223">
        <f t="shared" si="12"/>
        <v>0</v>
      </c>
      <c r="X214" s="208"/>
      <c r="Y214" s="208"/>
      <c r="Z214" s="208"/>
      <c r="AA214" s="208"/>
      <c r="AB214" s="208"/>
      <c r="AC214" s="208"/>
      <c r="AD214" s="208"/>
      <c r="AE214" s="208"/>
      <c r="AF214" s="208"/>
    </row>
    <row r="215" spans="1:32" s="218" customFormat="1" x14ac:dyDescent="0.2">
      <c r="A215" s="230" t="s">
        <v>679</v>
      </c>
      <c r="B215" s="219" t="s">
        <v>680</v>
      </c>
      <c r="C215" s="220" t="s">
        <v>264</v>
      </c>
      <c r="D215" s="221">
        <v>0</v>
      </c>
      <c r="E215" s="222">
        <v>164388</v>
      </c>
      <c r="F215" s="222">
        <v>0</v>
      </c>
      <c r="G215" s="223">
        <v>0</v>
      </c>
      <c r="H215" s="221">
        <v>0</v>
      </c>
      <c r="I215" s="222">
        <v>183173</v>
      </c>
      <c r="J215" s="222">
        <v>0</v>
      </c>
      <c r="K215" s="223">
        <v>0</v>
      </c>
      <c r="L215" s="221">
        <v>0</v>
      </c>
      <c r="M215" s="222">
        <v>154471</v>
      </c>
      <c r="N215" s="222">
        <v>0</v>
      </c>
      <c r="O215" s="223">
        <v>0</v>
      </c>
      <c r="P215" s="221">
        <f t="shared" si="11"/>
        <v>0</v>
      </c>
      <c r="Q215" s="222">
        <f t="shared" si="11"/>
        <v>-9917</v>
      </c>
      <c r="R215" s="222">
        <f t="shared" si="11"/>
        <v>0</v>
      </c>
      <c r="S215" s="223">
        <f t="shared" si="11"/>
        <v>0</v>
      </c>
      <c r="T215" s="221">
        <f t="shared" si="12"/>
        <v>0</v>
      </c>
      <c r="U215" s="222">
        <f t="shared" si="12"/>
        <v>-28702</v>
      </c>
      <c r="V215" s="222">
        <f t="shared" si="12"/>
        <v>0</v>
      </c>
      <c r="W215" s="223">
        <f t="shared" si="12"/>
        <v>0</v>
      </c>
      <c r="X215" s="208"/>
      <c r="Y215" s="208"/>
      <c r="Z215" s="208"/>
      <c r="AA215" s="208"/>
      <c r="AB215" s="208"/>
      <c r="AC215" s="208"/>
      <c r="AD215" s="208"/>
      <c r="AE215" s="208"/>
      <c r="AF215" s="208"/>
    </row>
    <row r="216" spans="1:32" s="218" customFormat="1" x14ac:dyDescent="0.2">
      <c r="A216" s="230" t="s">
        <v>681</v>
      </c>
      <c r="B216" s="219" t="s">
        <v>682</v>
      </c>
      <c r="C216" s="220" t="s">
        <v>269</v>
      </c>
      <c r="D216" s="221">
        <v>902</v>
      </c>
      <c r="E216" s="222">
        <v>555058</v>
      </c>
      <c r="F216" s="222">
        <v>1841.3999999999999</v>
      </c>
      <c r="G216" s="223">
        <v>992168.23999999976</v>
      </c>
      <c r="H216" s="221">
        <v>1019</v>
      </c>
      <c r="I216" s="222">
        <v>771635</v>
      </c>
      <c r="J216" s="222">
        <v>2577.96</v>
      </c>
      <c r="K216" s="223">
        <v>824143.30999999982</v>
      </c>
      <c r="L216" s="221">
        <v>1172</v>
      </c>
      <c r="M216" s="222">
        <v>657951</v>
      </c>
      <c r="N216" s="222">
        <v>1813.56</v>
      </c>
      <c r="O216" s="223">
        <v>1000207.8000000002</v>
      </c>
      <c r="P216" s="221">
        <f t="shared" si="11"/>
        <v>270</v>
      </c>
      <c r="Q216" s="222">
        <f t="shared" si="11"/>
        <v>102893</v>
      </c>
      <c r="R216" s="222">
        <f t="shared" si="11"/>
        <v>-27.839999999999918</v>
      </c>
      <c r="S216" s="223">
        <f t="shared" si="11"/>
        <v>8039.5600000004051</v>
      </c>
      <c r="T216" s="221">
        <f t="shared" si="12"/>
        <v>153</v>
      </c>
      <c r="U216" s="222">
        <f t="shared" si="12"/>
        <v>-113684</v>
      </c>
      <c r="V216" s="222">
        <f t="shared" si="12"/>
        <v>-764.40000000000009</v>
      </c>
      <c r="W216" s="223">
        <f t="shared" si="12"/>
        <v>176064.49000000034</v>
      </c>
      <c r="X216" s="208"/>
      <c r="Y216" s="208"/>
      <c r="Z216" s="208"/>
      <c r="AA216" s="208"/>
      <c r="AB216" s="208"/>
      <c r="AC216" s="208"/>
      <c r="AD216" s="208"/>
      <c r="AE216" s="208"/>
      <c r="AF216" s="208"/>
    </row>
    <row r="217" spans="1:32" s="218" customFormat="1" x14ac:dyDescent="0.2">
      <c r="A217" s="230" t="s">
        <v>683</v>
      </c>
      <c r="B217" s="219" t="s">
        <v>684</v>
      </c>
      <c r="C217" s="220" t="s">
        <v>284</v>
      </c>
      <c r="D217" s="221">
        <v>936</v>
      </c>
      <c r="E217" s="222">
        <v>309944</v>
      </c>
      <c r="F217" s="222">
        <v>0</v>
      </c>
      <c r="G217" s="223">
        <v>0</v>
      </c>
      <c r="H217" s="221">
        <v>298</v>
      </c>
      <c r="I217" s="222">
        <v>287016</v>
      </c>
      <c r="J217" s="222">
        <v>0</v>
      </c>
      <c r="K217" s="223">
        <v>0</v>
      </c>
      <c r="L217" s="221">
        <v>1228</v>
      </c>
      <c r="M217" s="222">
        <v>411160</v>
      </c>
      <c r="N217" s="222">
        <v>0</v>
      </c>
      <c r="O217" s="223">
        <v>0</v>
      </c>
      <c r="P217" s="221">
        <f t="shared" si="11"/>
        <v>292</v>
      </c>
      <c r="Q217" s="222">
        <f t="shared" si="11"/>
        <v>101216</v>
      </c>
      <c r="R217" s="222">
        <f t="shared" si="11"/>
        <v>0</v>
      </c>
      <c r="S217" s="223">
        <f t="shared" si="11"/>
        <v>0</v>
      </c>
      <c r="T217" s="221">
        <f t="shared" si="12"/>
        <v>930</v>
      </c>
      <c r="U217" s="222">
        <f t="shared" si="12"/>
        <v>124144</v>
      </c>
      <c r="V217" s="222">
        <f t="shared" si="12"/>
        <v>0</v>
      </c>
      <c r="W217" s="223">
        <f t="shared" si="12"/>
        <v>0</v>
      </c>
      <c r="X217" s="208"/>
      <c r="Y217" s="208"/>
      <c r="Z217" s="208"/>
      <c r="AA217" s="208"/>
      <c r="AB217" s="208"/>
      <c r="AC217" s="208"/>
      <c r="AD217" s="208"/>
      <c r="AE217" s="208"/>
      <c r="AF217" s="208"/>
    </row>
    <row r="218" spans="1:32" s="218" customFormat="1" x14ac:dyDescent="0.2">
      <c r="A218" s="230" t="s">
        <v>685</v>
      </c>
      <c r="B218" s="219" t="s">
        <v>686</v>
      </c>
      <c r="C218" s="220" t="s">
        <v>284</v>
      </c>
      <c r="D218" s="221">
        <v>875</v>
      </c>
      <c r="E218" s="222">
        <v>286658</v>
      </c>
      <c r="F218" s="222">
        <v>0</v>
      </c>
      <c r="G218" s="223">
        <v>0</v>
      </c>
      <c r="H218" s="221">
        <v>197</v>
      </c>
      <c r="I218" s="222">
        <v>263667</v>
      </c>
      <c r="J218" s="222">
        <v>0</v>
      </c>
      <c r="K218" s="223">
        <v>0</v>
      </c>
      <c r="L218" s="221">
        <v>1091</v>
      </c>
      <c r="M218" s="222">
        <v>379037</v>
      </c>
      <c r="N218" s="222">
        <v>0</v>
      </c>
      <c r="O218" s="223">
        <v>0</v>
      </c>
      <c r="P218" s="221">
        <f t="shared" si="11"/>
        <v>216</v>
      </c>
      <c r="Q218" s="222">
        <f t="shared" si="11"/>
        <v>92379</v>
      </c>
      <c r="R218" s="222">
        <f t="shared" si="11"/>
        <v>0</v>
      </c>
      <c r="S218" s="223">
        <f t="shared" si="11"/>
        <v>0</v>
      </c>
      <c r="T218" s="221">
        <f t="shared" si="12"/>
        <v>894</v>
      </c>
      <c r="U218" s="222">
        <f t="shared" si="12"/>
        <v>115370</v>
      </c>
      <c r="V218" s="222">
        <f t="shared" si="12"/>
        <v>0</v>
      </c>
      <c r="W218" s="223">
        <f t="shared" si="12"/>
        <v>0</v>
      </c>
      <c r="X218" s="208"/>
      <c r="Y218" s="208"/>
      <c r="Z218" s="208"/>
      <c r="AA218" s="208"/>
      <c r="AB218" s="208"/>
      <c r="AC218" s="208"/>
      <c r="AD218" s="208"/>
      <c r="AE218" s="208"/>
      <c r="AF218" s="208"/>
    </row>
    <row r="219" spans="1:32" s="218" customFormat="1" x14ac:dyDescent="0.2">
      <c r="A219" s="230" t="s">
        <v>687</v>
      </c>
      <c r="B219" s="219" t="s">
        <v>688</v>
      </c>
      <c r="C219" s="220" t="s">
        <v>351</v>
      </c>
      <c r="D219" s="221">
        <v>383</v>
      </c>
      <c r="E219" s="222">
        <v>116310</v>
      </c>
      <c r="F219" s="222">
        <v>0</v>
      </c>
      <c r="G219" s="223">
        <v>0</v>
      </c>
      <c r="H219" s="221">
        <v>149</v>
      </c>
      <c r="I219" s="222">
        <v>116474</v>
      </c>
      <c r="J219" s="222">
        <v>0</v>
      </c>
      <c r="K219" s="223">
        <v>0</v>
      </c>
      <c r="L219" s="221">
        <v>464</v>
      </c>
      <c r="M219" s="222">
        <v>152674</v>
      </c>
      <c r="N219" s="222">
        <v>0</v>
      </c>
      <c r="O219" s="223">
        <v>0</v>
      </c>
      <c r="P219" s="221">
        <f t="shared" si="11"/>
        <v>81</v>
      </c>
      <c r="Q219" s="222">
        <f t="shared" si="11"/>
        <v>36364</v>
      </c>
      <c r="R219" s="222">
        <f t="shared" si="11"/>
        <v>0</v>
      </c>
      <c r="S219" s="223">
        <f t="shared" si="11"/>
        <v>0</v>
      </c>
      <c r="T219" s="221">
        <f t="shared" si="12"/>
        <v>315</v>
      </c>
      <c r="U219" s="222">
        <f t="shared" si="12"/>
        <v>36200</v>
      </c>
      <c r="V219" s="222">
        <f t="shared" si="12"/>
        <v>0</v>
      </c>
      <c r="W219" s="223">
        <f t="shared" si="12"/>
        <v>0</v>
      </c>
      <c r="X219" s="208"/>
      <c r="Y219" s="208"/>
      <c r="Z219" s="208"/>
      <c r="AA219" s="208"/>
      <c r="AB219" s="208"/>
      <c r="AC219" s="208"/>
      <c r="AD219" s="208"/>
      <c r="AE219" s="208"/>
      <c r="AF219" s="208"/>
    </row>
    <row r="220" spans="1:32" s="218" customFormat="1" x14ac:dyDescent="0.2">
      <c r="A220" s="230" t="s">
        <v>689</v>
      </c>
      <c r="B220" s="219" t="s">
        <v>690</v>
      </c>
      <c r="C220" s="220" t="s">
        <v>394</v>
      </c>
      <c r="D220" s="221">
        <v>855</v>
      </c>
      <c r="E220" s="222">
        <v>282676</v>
      </c>
      <c r="F220" s="222">
        <v>0</v>
      </c>
      <c r="G220" s="223">
        <v>0</v>
      </c>
      <c r="H220" s="221">
        <v>216</v>
      </c>
      <c r="I220" s="222">
        <v>252570</v>
      </c>
      <c r="J220" s="222">
        <v>0</v>
      </c>
      <c r="K220" s="223">
        <v>0</v>
      </c>
      <c r="L220" s="221">
        <v>689</v>
      </c>
      <c r="M220" s="222">
        <v>290012.40000000002</v>
      </c>
      <c r="N220" s="222">
        <v>0</v>
      </c>
      <c r="O220" s="223">
        <v>0</v>
      </c>
      <c r="P220" s="221">
        <f t="shared" si="11"/>
        <v>-166</v>
      </c>
      <c r="Q220" s="222">
        <f t="shared" si="11"/>
        <v>7336.4000000000233</v>
      </c>
      <c r="R220" s="222">
        <f t="shared" si="11"/>
        <v>0</v>
      </c>
      <c r="S220" s="223">
        <f t="shared" si="11"/>
        <v>0</v>
      </c>
      <c r="T220" s="221">
        <f t="shared" si="12"/>
        <v>473</v>
      </c>
      <c r="U220" s="222">
        <f t="shared" si="12"/>
        <v>37442.400000000023</v>
      </c>
      <c r="V220" s="222">
        <f t="shared" si="12"/>
        <v>0</v>
      </c>
      <c r="W220" s="223">
        <f t="shared" si="12"/>
        <v>0</v>
      </c>
      <c r="X220" s="208"/>
      <c r="Y220" s="208"/>
      <c r="Z220" s="208"/>
      <c r="AA220" s="208"/>
      <c r="AB220" s="208"/>
      <c r="AC220" s="208"/>
      <c r="AD220" s="208"/>
      <c r="AE220" s="208"/>
      <c r="AF220" s="208"/>
    </row>
    <row r="221" spans="1:32" s="218" customFormat="1" x14ac:dyDescent="0.2">
      <c r="A221" s="230" t="s">
        <v>691</v>
      </c>
      <c r="B221" s="219" t="s">
        <v>692</v>
      </c>
      <c r="C221" s="220" t="s">
        <v>351</v>
      </c>
      <c r="D221" s="221">
        <v>455</v>
      </c>
      <c r="E221" s="222">
        <v>90592</v>
      </c>
      <c r="F221" s="222">
        <v>0</v>
      </c>
      <c r="G221" s="223">
        <v>0</v>
      </c>
      <c r="H221" s="221">
        <v>164</v>
      </c>
      <c r="I221" s="222">
        <v>81618</v>
      </c>
      <c r="J221" s="222">
        <v>0</v>
      </c>
      <c r="K221" s="223">
        <v>0</v>
      </c>
      <c r="L221" s="221">
        <v>547</v>
      </c>
      <c r="M221" s="222">
        <v>118195.8</v>
      </c>
      <c r="N221" s="222">
        <v>0</v>
      </c>
      <c r="O221" s="223">
        <v>0</v>
      </c>
      <c r="P221" s="221">
        <f t="shared" si="11"/>
        <v>92</v>
      </c>
      <c r="Q221" s="222">
        <f t="shared" si="11"/>
        <v>27603.800000000003</v>
      </c>
      <c r="R221" s="222">
        <f t="shared" si="11"/>
        <v>0</v>
      </c>
      <c r="S221" s="223">
        <f t="shared" si="11"/>
        <v>0</v>
      </c>
      <c r="T221" s="221">
        <f t="shared" si="12"/>
        <v>383</v>
      </c>
      <c r="U221" s="222">
        <f t="shared" si="12"/>
        <v>36577.800000000003</v>
      </c>
      <c r="V221" s="222">
        <f t="shared" si="12"/>
        <v>0</v>
      </c>
      <c r="W221" s="223">
        <f t="shared" si="12"/>
        <v>0</v>
      </c>
      <c r="X221" s="208"/>
      <c r="Y221" s="208"/>
      <c r="Z221" s="208"/>
      <c r="AA221" s="208"/>
      <c r="AB221" s="208"/>
      <c r="AC221" s="208"/>
      <c r="AD221" s="208"/>
      <c r="AE221" s="208"/>
      <c r="AF221" s="208"/>
    </row>
    <row r="222" spans="1:32" s="218" customFormat="1" x14ac:dyDescent="0.2">
      <c r="A222" s="230" t="s">
        <v>693</v>
      </c>
      <c r="B222" s="219" t="s">
        <v>209</v>
      </c>
      <c r="C222" s="220" t="s">
        <v>351</v>
      </c>
      <c r="D222" s="221">
        <v>446</v>
      </c>
      <c r="E222" s="222">
        <v>148548</v>
      </c>
      <c r="F222" s="222">
        <v>0</v>
      </c>
      <c r="G222" s="223">
        <v>0</v>
      </c>
      <c r="H222" s="221">
        <v>139</v>
      </c>
      <c r="I222" s="222">
        <v>132606</v>
      </c>
      <c r="J222" s="222">
        <v>0</v>
      </c>
      <c r="K222" s="223">
        <v>0</v>
      </c>
      <c r="L222" s="221">
        <v>569</v>
      </c>
      <c r="M222" s="222">
        <v>199603</v>
      </c>
      <c r="N222" s="222">
        <v>0</v>
      </c>
      <c r="O222" s="223">
        <v>0</v>
      </c>
      <c r="P222" s="221">
        <f t="shared" si="11"/>
        <v>123</v>
      </c>
      <c r="Q222" s="222">
        <f t="shared" si="11"/>
        <v>51055</v>
      </c>
      <c r="R222" s="222">
        <f t="shared" si="11"/>
        <v>0</v>
      </c>
      <c r="S222" s="223">
        <f t="shared" si="11"/>
        <v>0</v>
      </c>
      <c r="T222" s="221">
        <f t="shared" si="12"/>
        <v>430</v>
      </c>
      <c r="U222" s="222">
        <f t="shared" si="12"/>
        <v>66997</v>
      </c>
      <c r="V222" s="222">
        <f t="shared" si="12"/>
        <v>0</v>
      </c>
      <c r="W222" s="223">
        <f t="shared" si="12"/>
        <v>0</v>
      </c>
      <c r="X222" s="208"/>
      <c r="Y222" s="208"/>
      <c r="Z222" s="208"/>
      <c r="AA222" s="208"/>
      <c r="AB222" s="208"/>
      <c r="AC222" s="208"/>
      <c r="AD222" s="208"/>
      <c r="AE222" s="208"/>
      <c r="AF222" s="208"/>
    </row>
    <row r="223" spans="1:32" s="218" customFormat="1" x14ac:dyDescent="0.2">
      <c r="A223" s="230" t="s">
        <v>694</v>
      </c>
      <c r="B223" s="219" t="s">
        <v>695</v>
      </c>
      <c r="C223" s="220" t="s">
        <v>269</v>
      </c>
      <c r="D223" s="221">
        <v>1051</v>
      </c>
      <c r="E223" s="222">
        <v>750784</v>
      </c>
      <c r="F223" s="222">
        <v>0</v>
      </c>
      <c r="G223" s="223">
        <v>0</v>
      </c>
      <c r="H223" s="221">
        <v>800</v>
      </c>
      <c r="I223" s="222">
        <v>706129</v>
      </c>
      <c r="J223" s="222">
        <v>0</v>
      </c>
      <c r="K223" s="223">
        <v>0</v>
      </c>
      <c r="L223" s="221">
        <v>821</v>
      </c>
      <c r="M223" s="222">
        <v>686660.7</v>
      </c>
      <c r="N223" s="222">
        <v>0</v>
      </c>
      <c r="O223" s="223">
        <v>0</v>
      </c>
      <c r="P223" s="221">
        <f t="shared" si="11"/>
        <v>-230</v>
      </c>
      <c r="Q223" s="222">
        <f t="shared" si="11"/>
        <v>-64123.300000000047</v>
      </c>
      <c r="R223" s="222">
        <f t="shared" si="11"/>
        <v>0</v>
      </c>
      <c r="S223" s="223">
        <f t="shared" si="11"/>
        <v>0</v>
      </c>
      <c r="T223" s="221">
        <f t="shared" si="12"/>
        <v>21</v>
      </c>
      <c r="U223" s="222">
        <f t="shared" si="12"/>
        <v>-19468.300000000047</v>
      </c>
      <c r="V223" s="222">
        <f t="shared" si="12"/>
        <v>0</v>
      </c>
      <c r="W223" s="223">
        <f t="shared" si="12"/>
        <v>0</v>
      </c>
      <c r="X223" s="208"/>
      <c r="Y223" s="208"/>
      <c r="Z223" s="208"/>
      <c r="AA223" s="208"/>
      <c r="AB223" s="208"/>
      <c r="AC223" s="208"/>
      <c r="AD223" s="208"/>
      <c r="AE223" s="208"/>
      <c r="AF223" s="208"/>
    </row>
    <row r="224" spans="1:32" s="218" customFormat="1" x14ac:dyDescent="0.2">
      <c r="A224" s="230" t="s">
        <v>696</v>
      </c>
      <c r="B224" s="219" t="s">
        <v>697</v>
      </c>
      <c r="C224" s="220" t="s">
        <v>269</v>
      </c>
      <c r="D224" s="221">
        <v>1088</v>
      </c>
      <c r="E224" s="222">
        <v>638290</v>
      </c>
      <c r="F224" s="222">
        <v>0</v>
      </c>
      <c r="G224" s="223">
        <v>0</v>
      </c>
      <c r="H224" s="221">
        <v>899</v>
      </c>
      <c r="I224" s="222">
        <v>610226</v>
      </c>
      <c r="J224" s="222">
        <v>0</v>
      </c>
      <c r="K224" s="223">
        <v>0</v>
      </c>
      <c r="L224" s="221">
        <v>973</v>
      </c>
      <c r="M224" s="222">
        <v>646496.9</v>
      </c>
      <c r="N224" s="222">
        <v>0</v>
      </c>
      <c r="O224" s="223">
        <v>0</v>
      </c>
      <c r="P224" s="221">
        <f t="shared" si="11"/>
        <v>-115</v>
      </c>
      <c r="Q224" s="222">
        <f t="shared" si="11"/>
        <v>8206.9000000000233</v>
      </c>
      <c r="R224" s="222">
        <f t="shared" si="11"/>
        <v>0</v>
      </c>
      <c r="S224" s="223">
        <f t="shared" si="11"/>
        <v>0</v>
      </c>
      <c r="T224" s="221">
        <f t="shared" si="12"/>
        <v>74</v>
      </c>
      <c r="U224" s="222">
        <f t="shared" si="12"/>
        <v>36270.900000000023</v>
      </c>
      <c r="V224" s="222">
        <f t="shared" si="12"/>
        <v>0</v>
      </c>
      <c r="W224" s="223">
        <f t="shared" si="12"/>
        <v>0</v>
      </c>
      <c r="X224" s="208"/>
      <c r="Y224" s="208"/>
      <c r="Z224" s="208"/>
      <c r="AA224" s="208"/>
      <c r="AB224" s="208"/>
      <c r="AC224" s="208"/>
      <c r="AD224" s="208"/>
      <c r="AE224" s="208"/>
      <c r="AF224" s="208"/>
    </row>
    <row r="225" spans="1:32" s="218" customFormat="1" x14ac:dyDescent="0.2">
      <c r="A225" s="230" t="s">
        <v>698</v>
      </c>
      <c r="B225" s="219" t="s">
        <v>699</v>
      </c>
      <c r="C225" s="220" t="s">
        <v>264</v>
      </c>
      <c r="D225" s="221">
        <v>0</v>
      </c>
      <c r="E225" s="222">
        <v>38612</v>
      </c>
      <c r="F225" s="222">
        <v>0</v>
      </c>
      <c r="G225" s="223">
        <v>0</v>
      </c>
      <c r="H225" s="221">
        <v>0</v>
      </c>
      <c r="I225" s="222">
        <v>42564</v>
      </c>
      <c r="J225" s="222">
        <v>0</v>
      </c>
      <c r="K225" s="223">
        <v>0</v>
      </c>
      <c r="L225" s="221">
        <v>0</v>
      </c>
      <c r="M225" s="222">
        <v>44882</v>
      </c>
      <c r="N225" s="222">
        <v>0</v>
      </c>
      <c r="O225" s="223">
        <v>0</v>
      </c>
      <c r="P225" s="221">
        <f t="shared" si="11"/>
        <v>0</v>
      </c>
      <c r="Q225" s="222">
        <f t="shared" si="11"/>
        <v>6270</v>
      </c>
      <c r="R225" s="222">
        <f t="shared" si="11"/>
        <v>0</v>
      </c>
      <c r="S225" s="223">
        <f t="shared" si="11"/>
        <v>0</v>
      </c>
      <c r="T225" s="221">
        <f t="shared" si="12"/>
        <v>0</v>
      </c>
      <c r="U225" s="222">
        <f t="shared" si="12"/>
        <v>2318</v>
      </c>
      <c r="V225" s="222">
        <f t="shared" si="12"/>
        <v>0</v>
      </c>
      <c r="W225" s="223">
        <f t="shared" si="12"/>
        <v>0</v>
      </c>
      <c r="X225" s="208"/>
      <c r="Y225" s="208"/>
      <c r="Z225" s="208"/>
      <c r="AA225" s="208"/>
      <c r="AB225" s="208"/>
      <c r="AC225" s="208"/>
      <c r="AD225" s="208"/>
      <c r="AE225" s="208"/>
      <c r="AF225" s="208"/>
    </row>
    <row r="226" spans="1:32" s="218" customFormat="1" x14ac:dyDescent="0.2">
      <c r="A226" s="230" t="s">
        <v>700</v>
      </c>
      <c r="B226" s="219" t="s">
        <v>701</v>
      </c>
      <c r="C226" s="220" t="s">
        <v>269</v>
      </c>
      <c r="D226" s="221">
        <v>4006</v>
      </c>
      <c r="E226" s="222">
        <v>2672486.2000000002</v>
      </c>
      <c r="F226" s="222">
        <v>6861.2000000000007</v>
      </c>
      <c r="G226" s="223">
        <v>0</v>
      </c>
      <c r="H226" s="221">
        <v>2773</v>
      </c>
      <c r="I226" s="222">
        <v>2399352.6</v>
      </c>
      <c r="J226" s="222">
        <v>5509.6</v>
      </c>
      <c r="K226" s="223">
        <v>0</v>
      </c>
      <c r="L226" s="221">
        <v>2999</v>
      </c>
      <c r="M226" s="222">
        <v>2477265.04</v>
      </c>
      <c r="N226" s="222">
        <v>8225.6</v>
      </c>
      <c r="O226" s="223">
        <v>0</v>
      </c>
      <c r="P226" s="221">
        <f t="shared" si="11"/>
        <v>-1007</v>
      </c>
      <c r="Q226" s="222">
        <f t="shared" si="11"/>
        <v>-195221.16000000015</v>
      </c>
      <c r="R226" s="222">
        <f t="shared" si="11"/>
        <v>1364.3999999999996</v>
      </c>
      <c r="S226" s="223">
        <f t="shared" si="11"/>
        <v>0</v>
      </c>
      <c r="T226" s="221">
        <f t="shared" si="12"/>
        <v>226</v>
      </c>
      <c r="U226" s="222">
        <f t="shared" si="12"/>
        <v>77912.439999999944</v>
      </c>
      <c r="V226" s="222">
        <f t="shared" si="12"/>
        <v>2716</v>
      </c>
      <c r="W226" s="223">
        <f t="shared" si="12"/>
        <v>0</v>
      </c>
      <c r="X226" s="208"/>
      <c r="Y226" s="208"/>
      <c r="Z226" s="208"/>
      <c r="AA226" s="208"/>
      <c r="AB226" s="208"/>
      <c r="AC226" s="208"/>
      <c r="AD226" s="208"/>
      <c r="AE226" s="208"/>
      <c r="AF226" s="208"/>
    </row>
    <row r="227" spans="1:32" s="218" customFormat="1" x14ac:dyDescent="0.2">
      <c r="A227" s="230" t="s">
        <v>702</v>
      </c>
      <c r="B227" s="219" t="s">
        <v>703</v>
      </c>
      <c r="C227" s="220" t="s">
        <v>269</v>
      </c>
      <c r="D227" s="221">
        <v>1930</v>
      </c>
      <c r="E227" s="222">
        <v>1207750</v>
      </c>
      <c r="F227" s="222">
        <v>0</v>
      </c>
      <c r="G227" s="223">
        <v>0</v>
      </c>
      <c r="H227" s="221">
        <v>1900</v>
      </c>
      <c r="I227" s="222">
        <v>1315696.2</v>
      </c>
      <c r="J227" s="222">
        <v>0</v>
      </c>
      <c r="K227" s="223">
        <v>0</v>
      </c>
      <c r="L227" s="221">
        <v>1971</v>
      </c>
      <c r="M227" s="222">
        <v>1333553.45</v>
      </c>
      <c r="N227" s="222">
        <v>0</v>
      </c>
      <c r="O227" s="223">
        <v>0</v>
      </c>
      <c r="P227" s="221">
        <f t="shared" si="11"/>
        <v>41</v>
      </c>
      <c r="Q227" s="222">
        <f t="shared" si="11"/>
        <v>125803.44999999995</v>
      </c>
      <c r="R227" s="222">
        <f t="shared" si="11"/>
        <v>0</v>
      </c>
      <c r="S227" s="223">
        <f t="shared" si="11"/>
        <v>0</v>
      </c>
      <c r="T227" s="221">
        <f t="shared" si="12"/>
        <v>71</v>
      </c>
      <c r="U227" s="222">
        <f t="shared" si="12"/>
        <v>17857.25</v>
      </c>
      <c r="V227" s="222">
        <f t="shared" si="12"/>
        <v>0</v>
      </c>
      <c r="W227" s="223">
        <f t="shared" si="12"/>
        <v>0</v>
      </c>
      <c r="X227" s="208"/>
      <c r="Y227" s="208"/>
      <c r="Z227" s="208"/>
      <c r="AA227" s="208"/>
      <c r="AB227" s="208"/>
      <c r="AC227" s="208"/>
      <c r="AD227" s="208"/>
      <c r="AE227" s="208"/>
      <c r="AF227" s="208"/>
    </row>
    <row r="228" spans="1:32" s="218" customFormat="1" x14ac:dyDescent="0.2">
      <c r="A228" s="230" t="s">
        <v>704</v>
      </c>
      <c r="B228" s="219" t="s">
        <v>705</v>
      </c>
      <c r="C228" s="220" t="s">
        <v>269</v>
      </c>
      <c r="D228" s="221">
        <v>6065</v>
      </c>
      <c r="E228" s="222">
        <v>6068870.7999999998</v>
      </c>
      <c r="F228" s="222">
        <v>63570.619999999995</v>
      </c>
      <c r="G228" s="223">
        <v>0</v>
      </c>
      <c r="H228" s="221">
        <v>5205</v>
      </c>
      <c r="I228" s="222">
        <v>6687631.1499999994</v>
      </c>
      <c r="J228" s="222">
        <v>34455.480000000003</v>
      </c>
      <c r="K228" s="223">
        <v>0</v>
      </c>
      <c r="L228" s="221">
        <v>5762</v>
      </c>
      <c r="M228" s="222">
        <v>7103249.0800000001</v>
      </c>
      <c r="N228" s="222">
        <v>28528.6</v>
      </c>
      <c r="O228" s="223">
        <v>0</v>
      </c>
      <c r="P228" s="221">
        <f t="shared" si="11"/>
        <v>-303</v>
      </c>
      <c r="Q228" s="222">
        <f t="shared" si="11"/>
        <v>1034378.2800000003</v>
      </c>
      <c r="R228" s="222">
        <f t="shared" si="11"/>
        <v>-35042.019999999997</v>
      </c>
      <c r="S228" s="223">
        <f t="shared" si="11"/>
        <v>0</v>
      </c>
      <c r="T228" s="221">
        <f t="shared" si="12"/>
        <v>557</v>
      </c>
      <c r="U228" s="222">
        <f t="shared" si="12"/>
        <v>415617.93000000063</v>
      </c>
      <c r="V228" s="222">
        <f t="shared" si="12"/>
        <v>-5926.8800000000047</v>
      </c>
      <c r="W228" s="223">
        <f t="shared" si="12"/>
        <v>0</v>
      </c>
      <c r="X228" s="208"/>
      <c r="Y228" s="208"/>
      <c r="Z228" s="208"/>
      <c r="AA228" s="208"/>
      <c r="AB228" s="208"/>
      <c r="AC228" s="208"/>
      <c r="AD228" s="208"/>
      <c r="AE228" s="208"/>
      <c r="AF228" s="208"/>
    </row>
    <row r="229" spans="1:32" s="218" customFormat="1" x14ac:dyDescent="0.2">
      <c r="A229" s="230" t="s">
        <v>706</v>
      </c>
      <c r="B229" s="219" t="s">
        <v>707</v>
      </c>
      <c r="C229" s="220" t="s">
        <v>269</v>
      </c>
      <c r="D229" s="221">
        <v>4687</v>
      </c>
      <c r="E229" s="222">
        <v>5277241.8000000007</v>
      </c>
      <c r="F229" s="222">
        <v>114464.60999999996</v>
      </c>
      <c r="G229" s="223">
        <v>0</v>
      </c>
      <c r="H229" s="221">
        <v>4885</v>
      </c>
      <c r="I229" s="222">
        <v>5966651.4000000004</v>
      </c>
      <c r="J229" s="222">
        <v>53921.07</v>
      </c>
      <c r="K229" s="223">
        <v>0</v>
      </c>
      <c r="L229" s="221">
        <v>5198</v>
      </c>
      <c r="M229" s="222">
        <v>6191473.9000000004</v>
      </c>
      <c r="N229" s="222">
        <v>37629.339999999997</v>
      </c>
      <c r="O229" s="223">
        <v>0</v>
      </c>
      <c r="P229" s="221">
        <f t="shared" si="11"/>
        <v>511</v>
      </c>
      <c r="Q229" s="222">
        <f t="shared" si="11"/>
        <v>914232.09999999963</v>
      </c>
      <c r="R229" s="222">
        <f t="shared" si="11"/>
        <v>-76835.26999999996</v>
      </c>
      <c r="S229" s="223">
        <f t="shared" si="11"/>
        <v>0</v>
      </c>
      <c r="T229" s="221">
        <f t="shared" si="12"/>
        <v>313</v>
      </c>
      <c r="U229" s="222">
        <f t="shared" si="12"/>
        <v>224822.5</v>
      </c>
      <c r="V229" s="222">
        <f t="shared" si="12"/>
        <v>-16291.730000000003</v>
      </c>
      <c r="W229" s="223">
        <f t="shared" si="12"/>
        <v>0</v>
      </c>
      <c r="X229" s="208"/>
      <c r="Y229" s="208"/>
      <c r="Z229" s="208"/>
      <c r="AA229" s="208"/>
      <c r="AB229" s="208"/>
      <c r="AC229" s="208"/>
      <c r="AD229" s="208"/>
      <c r="AE229" s="208"/>
      <c r="AF229" s="208"/>
    </row>
    <row r="230" spans="1:32" s="218" customFormat="1" x14ac:dyDescent="0.2">
      <c r="A230" s="230" t="s">
        <v>708</v>
      </c>
      <c r="B230" s="219" t="s">
        <v>709</v>
      </c>
      <c r="C230" s="220" t="s">
        <v>274</v>
      </c>
      <c r="D230" s="221">
        <v>1372</v>
      </c>
      <c r="E230" s="222">
        <v>306020</v>
      </c>
      <c r="F230" s="222">
        <v>0</v>
      </c>
      <c r="G230" s="223">
        <v>0</v>
      </c>
      <c r="H230" s="221">
        <v>500</v>
      </c>
      <c r="I230" s="222">
        <v>273588</v>
      </c>
      <c r="J230" s="222">
        <v>0</v>
      </c>
      <c r="K230" s="223">
        <v>0</v>
      </c>
      <c r="L230" s="221">
        <v>906</v>
      </c>
      <c r="M230" s="222">
        <v>336852.4</v>
      </c>
      <c r="N230" s="222">
        <v>0</v>
      </c>
      <c r="O230" s="223">
        <v>0</v>
      </c>
      <c r="P230" s="221">
        <f t="shared" si="11"/>
        <v>-466</v>
      </c>
      <c r="Q230" s="222">
        <f t="shared" si="11"/>
        <v>30832.400000000023</v>
      </c>
      <c r="R230" s="222">
        <f t="shared" si="11"/>
        <v>0</v>
      </c>
      <c r="S230" s="223">
        <f t="shared" si="11"/>
        <v>0</v>
      </c>
      <c r="T230" s="221">
        <f t="shared" si="12"/>
        <v>406</v>
      </c>
      <c r="U230" s="222">
        <f t="shared" si="12"/>
        <v>63264.400000000023</v>
      </c>
      <c r="V230" s="222">
        <f t="shared" si="12"/>
        <v>0</v>
      </c>
      <c r="W230" s="223">
        <f t="shared" si="12"/>
        <v>0</v>
      </c>
      <c r="X230" s="208"/>
      <c r="Y230" s="208"/>
      <c r="Z230" s="208"/>
      <c r="AA230" s="208"/>
      <c r="AB230" s="208"/>
      <c r="AC230" s="208"/>
      <c r="AD230" s="208"/>
      <c r="AE230" s="208"/>
      <c r="AF230" s="208"/>
    </row>
    <row r="231" spans="1:32" s="218" customFormat="1" x14ac:dyDescent="0.2">
      <c r="A231" s="230" t="s">
        <v>710</v>
      </c>
      <c r="B231" s="219" t="s">
        <v>711</v>
      </c>
      <c r="C231" s="220" t="s">
        <v>274</v>
      </c>
      <c r="D231" s="221">
        <v>911</v>
      </c>
      <c r="E231" s="222">
        <v>2261295</v>
      </c>
      <c r="F231" s="222">
        <v>253862.88000000044</v>
      </c>
      <c r="G231" s="223">
        <v>0</v>
      </c>
      <c r="H231" s="221">
        <v>928</v>
      </c>
      <c r="I231" s="222">
        <v>2459180.4</v>
      </c>
      <c r="J231" s="222">
        <v>17982</v>
      </c>
      <c r="K231" s="223">
        <v>0</v>
      </c>
      <c r="L231" s="221">
        <v>1035</v>
      </c>
      <c r="M231" s="222">
        <v>2938196.3</v>
      </c>
      <c r="N231" s="222">
        <v>26482</v>
      </c>
      <c r="O231" s="223">
        <v>0</v>
      </c>
      <c r="P231" s="221">
        <f t="shared" si="11"/>
        <v>124</v>
      </c>
      <c r="Q231" s="222">
        <f t="shared" si="11"/>
        <v>676901.29999999981</v>
      </c>
      <c r="R231" s="222">
        <f t="shared" si="11"/>
        <v>-227380.88000000044</v>
      </c>
      <c r="S231" s="223">
        <f t="shared" si="11"/>
        <v>0</v>
      </c>
      <c r="T231" s="221">
        <f t="shared" si="12"/>
        <v>107</v>
      </c>
      <c r="U231" s="222">
        <f t="shared" si="12"/>
        <v>479015.89999999991</v>
      </c>
      <c r="V231" s="222">
        <f t="shared" si="12"/>
        <v>8500</v>
      </c>
      <c r="W231" s="223">
        <f t="shared" si="12"/>
        <v>0</v>
      </c>
      <c r="X231" s="208"/>
      <c r="Y231" s="208"/>
      <c r="Z231" s="208"/>
      <c r="AA231" s="208"/>
      <c r="AB231" s="208"/>
      <c r="AC231" s="208"/>
      <c r="AD231" s="208"/>
      <c r="AE231" s="208"/>
      <c r="AF231" s="208"/>
    </row>
    <row r="232" spans="1:32" s="218" customFormat="1" x14ac:dyDescent="0.2">
      <c r="A232" s="230" t="s">
        <v>712</v>
      </c>
      <c r="B232" s="219" t="s">
        <v>713</v>
      </c>
      <c r="C232" s="220" t="s">
        <v>274</v>
      </c>
      <c r="D232" s="221">
        <v>556</v>
      </c>
      <c r="E232" s="222">
        <v>351518.4</v>
      </c>
      <c r="F232" s="222">
        <v>0</v>
      </c>
      <c r="G232" s="223">
        <v>0</v>
      </c>
      <c r="H232" s="221">
        <v>531</v>
      </c>
      <c r="I232" s="222">
        <v>420091.65</v>
      </c>
      <c r="J232" s="222">
        <v>0</v>
      </c>
      <c r="K232" s="223">
        <v>0</v>
      </c>
      <c r="L232" s="221">
        <v>567</v>
      </c>
      <c r="M232" s="222">
        <v>408365.66000000003</v>
      </c>
      <c r="N232" s="222">
        <v>0</v>
      </c>
      <c r="O232" s="223">
        <v>0</v>
      </c>
      <c r="P232" s="221">
        <f t="shared" si="11"/>
        <v>11</v>
      </c>
      <c r="Q232" s="222">
        <f t="shared" si="11"/>
        <v>56847.260000000009</v>
      </c>
      <c r="R232" s="222">
        <f t="shared" si="11"/>
        <v>0</v>
      </c>
      <c r="S232" s="223">
        <f t="shared" si="11"/>
        <v>0</v>
      </c>
      <c r="T232" s="221">
        <f t="shared" si="12"/>
        <v>36</v>
      </c>
      <c r="U232" s="222">
        <f t="shared" si="12"/>
        <v>-11725.989999999991</v>
      </c>
      <c r="V232" s="222">
        <f t="shared" si="12"/>
        <v>0</v>
      </c>
      <c r="W232" s="223">
        <f t="shared" si="12"/>
        <v>0</v>
      </c>
      <c r="X232" s="208"/>
      <c r="Y232" s="208"/>
      <c r="Z232" s="208"/>
      <c r="AA232" s="208"/>
      <c r="AB232" s="208"/>
      <c r="AC232" s="208"/>
      <c r="AD232" s="208"/>
      <c r="AE232" s="208"/>
      <c r="AF232" s="208"/>
    </row>
    <row r="233" spans="1:32" s="218" customFormat="1" x14ac:dyDescent="0.2">
      <c r="A233" s="230" t="s">
        <v>714</v>
      </c>
      <c r="B233" s="219" t="s">
        <v>715</v>
      </c>
      <c r="C233" s="220" t="s">
        <v>325</v>
      </c>
      <c r="D233" s="221">
        <v>2720</v>
      </c>
      <c r="E233" s="222">
        <v>2082115</v>
      </c>
      <c r="F233" s="222">
        <v>0</v>
      </c>
      <c r="G233" s="223">
        <v>4449671.46</v>
      </c>
      <c r="H233" s="221">
        <v>2273</v>
      </c>
      <c r="I233" s="222">
        <v>1876544.7999999998</v>
      </c>
      <c r="J233" s="222">
        <v>0</v>
      </c>
      <c r="K233" s="223">
        <v>4937583.59</v>
      </c>
      <c r="L233" s="221">
        <v>2725</v>
      </c>
      <c r="M233" s="222">
        <v>2213589.7199999997</v>
      </c>
      <c r="N233" s="222">
        <v>0</v>
      </c>
      <c r="O233" s="223">
        <v>5400162.9399999995</v>
      </c>
      <c r="P233" s="221">
        <f t="shared" si="11"/>
        <v>5</v>
      </c>
      <c r="Q233" s="222">
        <f t="shared" si="11"/>
        <v>131474.71999999974</v>
      </c>
      <c r="R233" s="222">
        <f t="shared" si="11"/>
        <v>0</v>
      </c>
      <c r="S233" s="223">
        <f t="shared" si="11"/>
        <v>950491.47999999952</v>
      </c>
      <c r="T233" s="221">
        <f t="shared" si="12"/>
        <v>452</v>
      </c>
      <c r="U233" s="222">
        <f t="shared" si="12"/>
        <v>337044.91999999993</v>
      </c>
      <c r="V233" s="222">
        <f t="shared" si="12"/>
        <v>0</v>
      </c>
      <c r="W233" s="223">
        <f t="shared" si="12"/>
        <v>462579.34999999963</v>
      </c>
      <c r="X233" s="208"/>
      <c r="Y233" s="208"/>
      <c r="Z233" s="208"/>
      <c r="AA233" s="208"/>
      <c r="AB233" s="208"/>
      <c r="AC233" s="208"/>
      <c r="AD233" s="208"/>
      <c r="AE233" s="208"/>
      <c r="AF233" s="208"/>
    </row>
    <row r="234" spans="1:32" s="218" customFormat="1" x14ac:dyDescent="0.2">
      <c r="A234" s="230" t="s">
        <v>716</v>
      </c>
      <c r="B234" s="219" t="s">
        <v>717</v>
      </c>
      <c r="C234" s="220" t="s">
        <v>328</v>
      </c>
      <c r="D234" s="221">
        <v>0</v>
      </c>
      <c r="E234" s="222">
        <v>11088</v>
      </c>
      <c r="F234" s="222">
        <v>0</v>
      </c>
      <c r="G234" s="223">
        <v>0</v>
      </c>
      <c r="H234" s="221">
        <v>0</v>
      </c>
      <c r="I234" s="222">
        <v>13770</v>
      </c>
      <c r="J234" s="222">
        <v>0</v>
      </c>
      <c r="K234" s="223">
        <v>0</v>
      </c>
      <c r="L234" s="221">
        <v>0</v>
      </c>
      <c r="M234" s="222">
        <v>22270</v>
      </c>
      <c r="N234" s="222">
        <v>0</v>
      </c>
      <c r="O234" s="223">
        <v>0</v>
      </c>
      <c r="P234" s="221">
        <f t="shared" si="11"/>
        <v>0</v>
      </c>
      <c r="Q234" s="222">
        <f t="shared" si="11"/>
        <v>11182</v>
      </c>
      <c r="R234" s="222">
        <f t="shared" si="11"/>
        <v>0</v>
      </c>
      <c r="S234" s="223">
        <f t="shared" si="11"/>
        <v>0</v>
      </c>
      <c r="T234" s="221">
        <f t="shared" si="12"/>
        <v>0</v>
      </c>
      <c r="U234" s="222">
        <f t="shared" si="12"/>
        <v>8500</v>
      </c>
      <c r="V234" s="222">
        <f t="shared" si="12"/>
        <v>0</v>
      </c>
      <c r="W234" s="223">
        <f t="shared" si="12"/>
        <v>0</v>
      </c>
      <c r="X234" s="208"/>
      <c r="Y234" s="208"/>
      <c r="Z234" s="208"/>
      <c r="AA234" s="208"/>
      <c r="AB234" s="208"/>
      <c r="AC234" s="208"/>
      <c r="AD234" s="208"/>
      <c r="AE234" s="208"/>
      <c r="AF234" s="208"/>
    </row>
    <row r="235" spans="1:32" s="218" customFormat="1" x14ac:dyDescent="0.2">
      <c r="A235" s="230" t="s">
        <v>718</v>
      </c>
      <c r="B235" s="219" t="s">
        <v>154</v>
      </c>
      <c r="C235" s="220" t="s">
        <v>269</v>
      </c>
      <c r="D235" s="221">
        <v>1033</v>
      </c>
      <c r="E235" s="222">
        <v>591488.19999999995</v>
      </c>
      <c r="F235" s="222">
        <v>0</v>
      </c>
      <c r="G235" s="223">
        <v>0</v>
      </c>
      <c r="H235" s="221">
        <v>971</v>
      </c>
      <c r="I235" s="222">
        <v>633724.80000000005</v>
      </c>
      <c r="J235" s="222">
        <v>0</v>
      </c>
      <c r="K235" s="223">
        <v>0</v>
      </c>
      <c r="L235" s="221">
        <v>900</v>
      </c>
      <c r="M235" s="222">
        <v>605890.78</v>
      </c>
      <c r="N235" s="222">
        <v>0</v>
      </c>
      <c r="O235" s="223">
        <v>0</v>
      </c>
      <c r="P235" s="221">
        <f t="shared" si="11"/>
        <v>-133</v>
      </c>
      <c r="Q235" s="222">
        <f t="shared" si="11"/>
        <v>14402.580000000075</v>
      </c>
      <c r="R235" s="222">
        <f t="shared" si="11"/>
        <v>0</v>
      </c>
      <c r="S235" s="223">
        <f t="shared" si="11"/>
        <v>0</v>
      </c>
      <c r="T235" s="221">
        <f t="shared" si="12"/>
        <v>-71</v>
      </c>
      <c r="U235" s="222">
        <f t="shared" si="12"/>
        <v>-27834.020000000019</v>
      </c>
      <c r="V235" s="222">
        <f t="shared" si="12"/>
        <v>0</v>
      </c>
      <c r="W235" s="223">
        <f t="shared" si="12"/>
        <v>0</v>
      </c>
      <c r="X235" s="208"/>
      <c r="Y235" s="208"/>
      <c r="Z235" s="208"/>
      <c r="AA235" s="208"/>
      <c r="AB235" s="208"/>
      <c r="AC235" s="208"/>
      <c r="AD235" s="208"/>
      <c r="AE235" s="208"/>
      <c r="AF235" s="208"/>
    </row>
    <row r="236" spans="1:32" s="218" customFormat="1" x14ac:dyDescent="0.2">
      <c r="A236" s="230" t="s">
        <v>719</v>
      </c>
      <c r="B236" s="219" t="s">
        <v>720</v>
      </c>
      <c r="C236" s="220" t="s">
        <v>269</v>
      </c>
      <c r="D236" s="221">
        <v>3169</v>
      </c>
      <c r="E236" s="222">
        <v>2690644.6</v>
      </c>
      <c r="F236" s="222">
        <v>11129</v>
      </c>
      <c r="G236" s="223">
        <v>0</v>
      </c>
      <c r="H236" s="221">
        <v>2275.5</v>
      </c>
      <c r="I236" s="222">
        <v>2518755.2000000002</v>
      </c>
      <c r="J236" s="222">
        <v>4074</v>
      </c>
      <c r="K236" s="223">
        <v>0</v>
      </c>
      <c r="L236" s="221">
        <v>2875.5</v>
      </c>
      <c r="M236" s="222">
        <v>2851228.1</v>
      </c>
      <c r="N236" s="222">
        <v>0</v>
      </c>
      <c r="O236" s="223">
        <v>0</v>
      </c>
      <c r="P236" s="221">
        <f t="shared" si="11"/>
        <v>-293.5</v>
      </c>
      <c r="Q236" s="222">
        <f t="shared" si="11"/>
        <v>160583.5</v>
      </c>
      <c r="R236" s="222">
        <f t="shared" si="11"/>
        <v>-11129</v>
      </c>
      <c r="S236" s="223">
        <f t="shared" si="11"/>
        <v>0</v>
      </c>
      <c r="T236" s="221">
        <f t="shared" si="12"/>
        <v>600</v>
      </c>
      <c r="U236" s="222">
        <f t="shared" si="12"/>
        <v>332472.89999999991</v>
      </c>
      <c r="V236" s="222">
        <f t="shared" si="12"/>
        <v>-4074</v>
      </c>
      <c r="W236" s="223">
        <f t="shared" si="12"/>
        <v>0</v>
      </c>
      <c r="X236" s="208"/>
      <c r="Y236" s="208"/>
      <c r="Z236" s="208"/>
      <c r="AA236" s="208"/>
      <c r="AB236" s="208"/>
      <c r="AC236" s="208"/>
      <c r="AD236" s="208"/>
      <c r="AE236" s="208"/>
      <c r="AF236" s="208"/>
    </row>
    <row r="237" spans="1:32" s="218" customFormat="1" x14ac:dyDescent="0.2">
      <c r="A237" s="230" t="s">
        <v>721</v>
      </c>
      <c r="B237" s="219" t="s">
        <v>155</v>
      </c>
      <c r="C237" s="220" t="s">
        <v>269</v>
      </c>
      <c r="D237" s="221">
        <v>1236</v>
      </c>
      <c r="E237" s="222">
        <v>750785.4</v>
      </c>
      <c r="F237" s="222">
        <v>0</v>
      </c>
      <c r="G237" s="223">
        <v>0</v>
      </c>
      <c r="H237" s="221">
        <v>755</v>
      </c>
      <c r="I237" s="222">
        <v>721386.8</v>
      </c>
      <c r="J237" s="222">
        <v>0</v>
      </c>
      <c r="K237" s="223">
        <v>0</v>
      </c>
      <c r="L237" s="221">
        <v>1049</v>
      </c>
      <c r="M237" s="222">
        <v>808976.17999999993</v>
      </c>
      <c r="N237" s="222">
        <v>0</v>
      </c>
      <c r="O237" s="223">
        <v>0</v>
      </c>
      <c r="P237" s="221">
        <f t="shared" si="11"/>
        <v>-187</v>
      </c>
      <c r="Q237" s="222">
        <f t="shared" si="11"/>
        <v>58190.779999999912</v>
      </c>
      <c r="R237" s="222">
        <f t="shared" si="11"/>
        <v>0</v>
      </c>
      <c r="S237" s="223">
        <f t="shared" si="11"/>
        <v>0</v>
      </c>
      <c r="T237" s="221">
        <f t="shared" si="12"/>
        <v>294</v>
      </c>
      <c r="U237" s="222">
        <f t="shared" si="12"/>
        <v>87589.379999999888</v>
      </c>
      <c r="V237" s="222">
        <f t="shared" si="12"/>
        <v>0</v>
      </c>
      <c r="W237" s="223">
        <f t="shared" si="12"/>
        <v>0</v>
      </c>
      <c r="X237" s="208"/>
      <c r="Y237" s="208"/>
      <c r="Z237" s="208"/>
      <c r="AA237" s="208"/>
      <c r="AB237" s="208"/>
      <c r="AC237" s="208"/>
      <c r="AD237" s="208"/>
      <c r="AE237" s="208"/>
      <c r="AF237" s="208"/>
    </row>
    <row r="238" spans="1:32" s="218" customFormat="1" x14ac:dyDescent="0.2">
      <c r="A238" s="230" t="s">
        <v>722</v>
      </c>
      <c r="B238" s="219" t="s">
        <v>723</v>
      </c>
      <c r="C238" s="220" t="s">
        <v>424</v>
      </c>
      <c r="D238" s="221">
        <v>1278</v>
      </c>
      <c r="E238" s="222">
        <v>207216</v>
      </c>
      <c r="F238" s="222">
        <v>0</v>
      </c>
      <c r="G238" s="223">
        <v>0</v>
      </c>
      <c r="H238" s="221">
        <v>222</v>
      </c>
      <c r="I238" s="222">
        <v>141021</v>
      </c>
      <c r="J238" s="222">
        <v>0</v>
      </c>
      <c r="K238" s="223">
        <v>0</v>
      </c>
      <c r="L238" s="221">
        <v>756</v>
      </c>
      <c r="M238" s="222">
        <v>157157.4</v>
      </c>
      <c r="N238" s="222">
        <v>0</v>
      </c>
      <c r="O238" s="223">
        <v>0</v>
      </c>
      <c r="P238" s="221">
        <f t="shared" si="11"/>
        <v>-522</v>
      </c>
      <c r="Q238" s="222">
        <f t="shared" si="11"/>
        <v>-50058.600000000006</v>
      </c>
      <c r="R238" s="222">
        <f t="shared" si="11"/>
        <v>0</v>
      </c>
      <c r="S238" s="223">
        <f t="shared" si="11"/>
        <v>0</v>
      </c>
      <c r="T238" s="221">
        <f t="shared" si="12"/>
        <v>534</v>
      </c>
      <c r="U238" s="222">
        <f t="shared" si="12"/>
        <v>16136.399999999994</v>
      </c>
      <c r="V238" s="222">
        <f t="shared" si="12"/>
        <v>0</v>
      </c>
      <c r="W238" s="223">
        <f t="shared" si="12"/>
        <v>0</v>
      </c>
      <c r="X238" s="208"/>
      <c r="Y238" s="208"/>
      <c r="Z238" s="208"/>
      <c r="AA238" s="208"/>
      <c r="AB238" s="208"/>
      <c r="AC238" s="208"/>
      <c r="AD238" s="208"/>
      <c r="AE238" s="208"/>
      <c r="AF238" s="208"/>
    </row>
    <row r="239" spans="1:32" s="218" customFormat="1" x14ac:dyDescent="0.2">
      <c r="A239" s="230" t="s">
        <v>724</v>
      </c>
      <c r="B239" s="219" t="s">
        <v>725</v>
      </c>
      <c r="C239" s="220" t="s">
        <v>269</v>
      </c>
      <c r="D239" s="221">
        <v>631</v>
      </c>
      <c r="E239" s="222">
        <v>414835.4</v>
      </c>
      <c r="F239" s="222">
        <v>0</v>
      </c>
      <c r="G239" s="223">
        <v>0</v>
      </c>
      <c r="H239" s="221">
        <v>463</v>
      </c>
      <c r="I239" s="222">
        <v>462822.8</v>
      </c>
      <c r="J239" s="222">
        <v>0</v>
      </c>
      <c r="K239" s="223">
        <v>0</v>
      </c>
      <c r="L239" s="221">
        <v>346</v>
      </c>
      <c r="M239" s="222">
        <v>420358.9</v>
      </c>
      <c r="N239" s="222">
        <v>0</v>
      </c>
      <c r="O239" s="223">
        <v>0</v>
      </c>
      <c r="P239" s="221">
        <f t="shared" si="11"/>
        <v>-285</v>
      </c>
      <c r="Q239" s="222">
        <f t="shared" si="11"/>
        <v>5523.5</v>
      </c>
      <c r="R239" s="222">
        <f t="shared" si="11"/>
        <v>0</v>
      </c>
      <c r="S239" s="223">
        <f t="shared" si="11"/>
        <v>0</v>
      </c>
      <c r="T239" s="221">
        <f t="shared" si="12"/>
        <v>-117</v>
      </c>
      <c r="U239" s="222">
        <f t="shared" si="12"/>
        <v>-42463.899999999965</v>
      </c>
      <c r="V239" s="222">
        <f t="shared" si="12"/>
        <v>0</v>
      </c>
      <c r="W239" s="223">
        <f t="shared" si="12"/>
        <v>0</v>
      </c>
      <c r="X239" s="208"/>
      <c r="Y239" s="208"/>
      <c r="Z239" s="208"/>
      <c r="AA239" s="208"/>
      <c r="AB239" s="208"/>
      <c r="AC239" s="208"/>
      <c r="AD239" s="208"/>
      <c r="AE239" s="208"/>
      <c r="AF239" s="208"/>
    </row>
    <row r="240" spans="1:32" s="218" customFormat="1" x14ac:dyDescent="0.2">
      <c r="A240" s="230" t="s">
        <v>726</v>
      </c>
      <c r="B240" s="219" t="s">
        <v>727</v>
      </c>
      <c r="C240" s="220" t="s">
        <v>269</v>
      </c>
      <c r="D240" s="221">
        <v>5872</v>
      </c>
      <c r="E240" s="222">
        <v>4655048.5999999996</v>
      </c>
      <c r="F240" s="222">
        <v>19864</v>
      </c>
      <c r="G240" s="223">
        <v>0</v>
      </c>
      <c r="H240" s="221">
        <v>4095</v>
      </c>
      <c r="I240" s="222">
        <v>4783934</v>
      </c>
      <c r="J240" s="222">
        <v>18624</v>
      </c>
      <c r="K240" s="223">
        <v>0</v>
      </c>
      <c r="L240" s="221">
        <v>4517</v>
      </c>
      <c r="M240" s="222">
        <v>5172441.1599999992</v>
      </c>
      <c r="N240" s="222">
        <v>28749.599999999999</v>
      </c>
      <c r="O240" s="223">
        <v>0</v>
      </c>
      <c r="P240" s="221">
        <f t="shared" si="11"/>
        <v>-1355</v>
      </c>
      <c r="Q240" s="222">
        <f t="shared" si="11"/>
        <v>517392.55999999959</v>
      </c>
      <c r="R240" s="222">
        <f t="shared" si="11"/>
        <v>8885.5999999999985</v>
      </c>
      <c r="S240" s="223">
        <f t="shared" si="11"/>
        <v>0</v>
      </c>
      <c r="T240" s="221">
        <f t="shared" si="12"/>
        <v>422</v>
      </c>
      <c r="U240" s="222">
        <f t="shared" si="12"/>
        <v>388507.15999999922</v>
      </c>
      <c r="V240" s="222">
        <f t="shared" si="12"/>
        <v>10125.599999999999</v>
      </c>
      <c r="W240" s="223">
        <f t="shared" si="12"/>
        <v>0</v>
      </c>
      <c r="X240" s="208"/>
      <c r="Y240" s="208"/>
      <c r="Z240" s="208"/>
      <c r="AA240" s="208"/>
      <c r="AB240" s="208"/>
      <c r="AC240" s="208"/>
      <c r="AD240" s="208"/>
      <c r="AE240" s="208"/>
      <c r="AF240" s="208"/>
    </row>
    <row r="241" spans="1:32" s="218" customFormat="1" x14ac:dyDescent="0.2">
      <c r="A241" s="230" t="s">
        <v>728</v>
      </c>
      <c r="B241" s="219" t="s">
        <v>729</v>
      </c>
      <c r="C241" s="220" t="s">
        <v>269</v>
      </c>
      <c r="D241" s="221">
        <v>566</v>
      </c>
      <c r="E241" s="222">
        <v>476754</v>
      </c>
      <c r="F241" s="222">
        <v>0</v>
      </c>
      <c r="G241" s="223">
        <v>0</v>
      </c>
      <c r="H241" s="221">
        <v>421</v>
      </c>
      <c r="I241" s="222">
        <v>457366.6</v>
      </c>
      <c r="J241" s="222">
        <v>0</v>
      </c>
      <c r="K241" s="223">
        <v>0</v>
      </c>
      <c r="L241" s="221">
        <v>505</v>
      </c>
      <c r="M241" s="222">
        <v>477611.1</v>
      </c>
      <c r="N241" s="222">
        <v>0</v>
      </c>
      <c r="O241" s="223">
        <v>0</v>
      </c>
      <c r="P241" s="221">
        <f t="shared" si="11"/>
        <v>-61</v>
      </c>
      <c r="Q241" s="222">
        <f t="shared" si="11"/>
        <v>857.09999999997672</v>
      </c>
      <c r="R241" s="222">
        <f t="shared" si="11"/>
        <v>0</v>
      </c>
      <c r="S241" s="223">
        <f t="shared" si="11"/>
        <v>0</v>
      </c>
      <c r="T241" s="221">
        <f t="shared" si="12"/>
        <v>84</v>
      </c>
      <c r="U241" s="222">
        <f t="shared" si="12"/>
        <v>20244.5</v>
      </c>
      <c r="V241" s="222">
        <f t="shared" si="12"/>
        <v>0</v>
      </c>
      <c r="W241" s="223">
        <f t="shared" si="12"/>
        <v>0</v>
      </c>
      <c r="X241" s="208"/>
      <c r="Y241" s="208"/>
      <c r="Z241" s="208"/>
      <c r="AA241" s="208"/>
      <c r="AB241" s="208"/>
      <c r="AC241" s="208"/>
      <c r="AD241" s="208"/>
      <c r="AE241" s="208"/>
      <c r="AF241" s="208"/>
    </row>
    <row r="242" spans="1:32" s="218" customFormat="1" x14ac:dyDescent="0.2">
      <c r="A242" s="230" t="s">
        <v>730</v>
      </c>
      <c r="B242" s="219" t="s">
        <v>731</v>
      </c>
      <c r="C242" s="220" t="s">
        <v>269</v>
      </c>
      <c r="D242" s="221">
        <v>3029</v>
      </c>
      <c r="E242" s="222">
        <v>2643048.4</v>
      </c>
      <c r="F242" s="222">
        <v>71393.619999999923</v>
      </c>
      <c r="G242" s="223">
        <v>0</v>
      </c>
      <c r="H242" s="221">
        <v>2035</v>
      </c>
      <c r="I242" s="222">
        <v>2440376.2000000002</v>
      </c>
      <c r="J242" s="222">
        <v>0</v>
      </c>
      <c r="K242" s="223">
        <v>0</v>
      </c>
      <c r="L242" s="221">
        <v>1528</v>
      </c>
      <c r="M242" s="222">
        <v>2440375.96</v>
      </c>
      <c r="N242" s="222">
        <v>0</v>
      </c>
      <c r="O242" s="223">
        <v>0</v>
      </c>
      <c r="P242" s="221">
        <f t="shared" si="11"/>
        <v>-1501</v>
      </c>
      <c r="Q242" s="222">
        <f t="shared" si="11"/>
        <v>-202672.43999999994</v>
      </c>
      <c r="R242" s="222">
        <f t="shared" si="11"/>
        <v>-71393.619999999923</v>
      </c>
      <c r="S242" s="223">
        <f t="shared" si="11"/>
        <v>0</v>
      </c>
      <c r="T242" s="221">
        <f t="shared" si="12"/>
        <v>-507</v>
      </c>
      <c r="U242" s="222">
        <f t="shared" si="12"/>
        <v>-0.24000000022351742</v>
      </c>
      <c r="V242" s="222">
        <f t="shared" si="12"/>
        <v>0</v>
      </c>
      <c r="W242" s="223">
        <f t="shared" si="12"/>
        <v>0</v>
      </c>
      <c r="X242" s="208"/>
      <c r="Y242" s="208"/>
      <c r="Z242" s="208"/>
      <c r="AA242" s="208"/>
      <c r="AB242" s="208"/>
      <c r="AC242" s="208"/>
      <c r="AD242" s="208"/>
      <c r="AE242" s="208"/>
      <c r="AF242" s="208"/>
    </row>
    <row r="243" spans="1:32" s="218" customFormat="1" x14ac:dyDescent="0.2">
      <c r="A243" s="230" t="s">
        <v>732</v>
      </c>
      <c r="B243" s="219" t="s">
        <v>733</v>
      </c>
      <c r="C243" s="220" t="s">
        <v>274</v>
      </c>
      <c r="D243" s="221">
        <v>334</v>
      </c>
      <c r="E243" s="222">
        <v>253350</v>
      </c>
      <c r="F243" s="222">
        <v>0</v>
      </c>
      <c r="G243" s="223">
        <v>0</v>
      </c>
      <c r="H243" s="221">
        <v>263</v>
      </c>
      <c r="I243" s="222">
        <v>233835</v>
      </c>
      <c r="J243" s="222">
        <v>0</v>
      </c>
      <c r="K243" s="223">
        <v>0</v>
      </c>
      <c r="L243" s="221">
        <v>334</v>
      </c>
      <c r="M243" s="222">
        <v>272178.40000000002</v>
      </c>
      <c r="N243" s="222">
        <v>0</v>
      </c>
      <c r="O243" s="223">
        <v>0</v>
      </c>
      <c r="P243" s="221">
        <f t="shared" si="11"/>
        <v>0</v>
      </c>
      <c r="Q243" s="222">
        <f t="shared" si="11"/>
        <v>18828.400000000023</v>
      </c>
      <c r="R243" s="222">
        <f t="shared" si="11"/>
        <v>0</v>
      </c>
      <c r="S243" s="223">
        <f t="shared" si="11"/>
        <v>0</v>
      </c>
      <c r="T243" s="221">
        <f t="shared" si="12"/>
        <v>71</v>
      </c>
      <c r="U243" s="222">
        <f t="shared" si="12"/>
        <v>38343.400000000023</v>
      </c>
      <c r="V243" s="222">
        <f t="shared" si="12"/>
        <v>0</v>
      </c>
      <c r="W243" s="223">
        <f t="shared" si="12"/>
        <v>0</v>
      </c>
      <c r="X243" s="208"/>
      <c r="Y243" s="208"/>
      <c r="Z243" s="208"/>
      <c r="AA243" s="208"/>
      <c r="AB243" s="208"/>
      <c r="AC243" s="208"/>
      <c r="AD243" s="208"/>
      <c r="AE243" s="208"/>
      <c r="AF243" s="208"/>
    </row>
    <row r="244" spans="1:32" s="218" customFormat="1" x14ac:dyDescent="0.2">
      <c r="A244" s="230" t="s">
        <v>734</v>
      </c>
      <c r="B244" s="219" t="s">
        <v>735</v>
      </c>
      <c r="C244" s="220" t="s">
        <v>274</v>
      </c>
      <c r="D244" s="221">
        <v>1087</v>
      </c>
      <c r="E244" s="222">
        <v>609278</v>
      </c>
      <c r="F244" s="222">
        <v>0</v>
      </c>
      <c r="G244" s="223">
        <v>0</v>
      </c>
      <c r="H244" s="221">
        <v>945</v>
      </c>
      <c r="I244" s="222">
        <v>573842</v>
      </c>
      <c r="J244" s="222">
        <v>0</v>
      </c>
      <c r="K244" s="223">
        <v>0</v>
      </c>
      <c r="L244" s="221">
        <v>1173</v>
      </c>
      <c r="M244" s="222">
        <v>744903</v>
      </c>
      <c r="N244" s="222">
        <v>0</v>
      </c>
      <c r="O244" s="223">
        <v>0</v>
      </c>
      <c r="P244" s="221">
        <f t="shared" si="11"/>
        <v>86</v>
      </c>
      <c r="Q244" s="222">
        <f t="shared" si="11"/>
        <v>135625</v>
      </c>
      <c r="R244" s="222">
        <f t="shared" si="11"/>
        <v>0</v>
      </c>
      <c r="S244" s="223">
        <f t="shared" si="11"/>
        <v>0</v>
      </c>
      <c r="T244" s="221">
        <f t="shared" si="12"/>
        <v>228</v>
      </c>
      <c r="U244" s="222">
        <f t="shared" si="12"/>
        <v>171061</v>
      </c>
      <c r="V244" s="222">
        <f t="shared" si="12"/>
        <v>0</v>
      </c>
      <c r="W244" s="223">
        <f t="shared" si="12"/>
        <v>0</v>
      </c>
      <c r="X244" s="208"/>
      <c r="Y244" s="208"/>
      <c r="Z244" s="208"/>
      <c r="AA244" s="208"/>
      <c r="AB244" s="208"/>
      <c r="AC244" s="208"/>
      <c r="AD244" s="208"/>
      <c r="AE244" s="208"/>
      <c r="AF244" s="208"/>
    </row>
    <row r="245" spans="1:32" s="218" customFormat="1" x14ac:dyDescent="0.2">
      <c r="A245" s="230" t="s">
        <v>736</v>
      </c>
      <c r="B245" s="219" t="s">
        <v>737</v>
      </c>
      <c r="C245" s="220" t="s">
        <v>269</v>
      </c>
      <c r="D245" s="221">
        <v>770</v>
      </c>
      <c r="E245" s="222">
        <v>511589</v>
      </c>
      <c r="F245" s="222">
        <v>0</v>
      </c>
      <c r="G245" s="223">
        <v>0</v>
      </c>
      <c r="H245" s="221">
        <v>489</v>
      </c>
      <c r="I245" s="222">
        <v>506074.15</v>
      </c>
      <c r="J245" s="222">
        <v>0</v>
      </c>
      <c r="K245" s="223">
        <v>0</v>
      </c>
      <c r="L245" s="221">
        <v>530</v>
      </c>
      <c r="M245" s="222">
        <v>483302.00000000006</v>
      </c>
      <c r="N245" s="222">
        <v>0</v>
      </c>
      <c r="O245" s="223">
        <v>0</v>
      </c>
      <c r="P245" s="221">
        <f t="shared" si="11"/>
        <v>-240</v>
      </c>
      <c r="Q245" s="222">
        <f t="shared" si="11"/>
        <v>-28286.999999999942</v>
      </c>
      <c r="R245" s="222">
        <f t="shared" si="11"/>
        <v>0</v>
      </c>
      <c r="S245" s="223">
        <f t="shared" si="11"/>
        <v>0</v>
      </c>
      <c r="T245" s="221">
        <f t="shared" si="12"/>
        <v>41</v>
      </c>
      <c r="U245" s="222">
        <f t="shared" si="12"/>
        <v>-22772.149999999965</v>
      </c>
      <c r="V245" s="222">
        <f t="shared" si="12"/>
        <v>0</v>
      </c>
      <c r="W245" s="223">
        <f t="shared" si="12"/>
        <v>0</v>
      </c>
      <c r="X245" s="208"/>
      <c r="Y245" s="208"/>
      <c r="Z245" s="208"/>
      <c r="AA245" s="208"/>
      <c r="AB245" s="208"/>
      <c r="AC245" s="208"/>
      <c r="AD245" s="208"/>
      <c r="AE245" s="208"/>
      <c r="AF245" s="208"/>
    </row>
    <row r="246" spans="1:32" s="218" customFormat="1" x14ac:dyDescent="0.2">
      <c r="A246" s="230" t="s">
        <v>738</v>
      </c>
      <c r="B246" s="219" t="s">
        <v>739</v>
      </c>
      <c r="C246" s="220" t="s">
        <v>284</v>
      </c>
      <c r="D246" s="221">
        <v>1060</v>
      </c>
      <c r="E246" s="222">
        <v>350934</v>
      </c>
      <c r="F246" s="222">
        <v>0</v>
      </c>
      <c r="G246" s="223">
        <v>0</v>
      </c>
      <c r="H246" s="221">
        <v>226</v>
      </c>
      <c r="I246" s="222">
        <v>316710</v>
      </c>
      <c r="J246" s="222">
        <v>0</v>
      </c>
      <c r="K246" s="223">
        <v>0</v>
      </c>
      <c r="L246" s="221">
        <v>1177</v>
      </c>
      <c r="M246" s="222">
        <v>416603</v>
      </c>
      <c r="N246" s="222">
        <v>0</v>
      </c>
      <c r="O246" s="223">
        <v>0</v>
      </c>
      <c r="P246" s="221">
        <f t="shared" si="11"/>
        <v>117</v>
      </c>
      <c r="Q246" s="222">
        <f t="shared" si="11"/>
        <v>65669</v>
      </c>
      <c r="R246" s="222">
        <f t="shared" si="11"/>
        <v>0</v>
      </c>
      <c r="S246" s="223">
        <f t="shared" si="11"/>
        <v>0</v>
      </c>
      <c r="T246" s="221">
        <f t="shared" si="12"/>
        <v>951</v>
      </c>
      <c r="U246" s="222">
        <f t="shared" si="12"/>
        <v>99893</v>
      </c>
      <c r="V246" s="222">
        <f t="shared" si="12"/>
        <v>0</v>
      </c>
      <c r="W246" s="223">
        <f t="shared" si="12"/>
        <v>0</v>
      </c>
      <c r="X246" s="208"/>
      <c r="Y246" s="208"/>
      <c r="Z246" s="208"/>
      <c r="AA246" s="208"/>
      <c r="AB246" s="208"/>
      <c r="AC246" s="208"/>
      <c r="AD246" s="208"/>
      <c r="AE246" s="208"/>
      <c r="AF246" s="208"/>
    </row>
    <row r="247" spans="1:32" s="218" customFormat="1" x14ac:dyDescent="0.2">
      <c r="A247" s="230" t="s">
        <v>740</v>
      </c>
      <c r="B247" s="219" t="s">
        <v>741</v>
      </c>
      <c r="C247" s="220" t="s">
        <v>269</v>
      </c>
      <c r="D247" s="221">
        <v>434</v>
      </c>
      <c r="E247" s="222">
        <v>261419</v>
      </c>
      <c r="F247" s="222">
        <v>0</v>
      </c>
      <c r="G247" s="223">
        <v>0</v>
      </c>
      <c r="H247" s="221">
        <v>200</v>
      </c>
      <c r="I247" s="222">
        <v>243483</v>
      </c>
      <c r="J247" s="222">
        <v>0</v>
      </c>
      <c r="K247" s="223">
        <v>0</v>
      </c>
      <c r="L247" s="221">
        <v>273</v>
      </c>
      <c r="M247" s="222">
        <v>243483.9</v>
      </c>
      <c r="N247" s="222">
        <v>0</v>
      </c>
      <c r="O247" s="223">
        <v>0</v>
      </c>
      <c r="P247" s="221">
        <f t="shared" si="11"/>
        <v>-161</v>
      </c>
      <c r="Q247" s="222">
        <f t="shared" si="11"/>
        <v>-17935.100000000006</v>
      </c>
      <c r="R247" s="222">
        <f t="shared" si="11"/>
        <v>0</v>
      </c>
      <c r="S247" s="223">
        <f t="shared" si="11"/>
        <v>0</v>
      </c>
      <c r="T247" s="221">
        <f t="shared" si="12"/>
        <v>73</v>
      </c>
      <c r="U247" s="222">
        <f t="shared" si="12"/>
        <v>0.89999999999417923</v>
      </c>
      <c r="V247" s="222">
        <f t="shared" si="12"/>
        <v>0</v>
      </c>
      <c r="W247" s="223">
        <f t="shared" si="12"/>
        <v>0</v>
      </c>
      <c r="X247" s="208"/>
      <c r="Y247" s="208"/>
      <c r="Z247" s="208"/>
      <c r="AA247" s="208"/>
      <c r="AB247" s="208"/>
      <c r="AC247" s="208"/>
      <c r="AD247" s="208"/>
      <c r="AE247" s="208"/>
      <c r="AF247" s="208"/>
    </row>
    <row r="248" spans="1:32" s="218" customFormat="1" x14ac:dyDescent="0.2">
      <c r="A248" s="230" t="s">
        <v>742</v>
      </c>
      <c r="B248" s="219" t="s">
        <v>743</v>
      </c>
      <c r="C248" s="220" t="s">
        <v>284</v>
      </c>
      <c r="D248" s="221">
        <v>458</v>
      </c>
      <c r="E248" s="222">
        <v>151140</v>
      </c>
      <c r="F248" s="222">
        <v>0</v>
      </c>
      <c r="G248" s="223">
        <v>0</v>
      </c>
      <c r="H248" s="221">
        <v>183</v>
      </c>
      <c r="I248" s="222">
        <v>165360</v>
      </c>
      <c r="J248" s="222">
        <v>0</v>
      </c>
      <c r="K248" s="223">
        <v>0</v>
      </c>
      <c r="L248" s="221">
        <v>688</v>
      </c>
      <c r="M248" s="222">
        <v>207403</v>
      </c>
      <c r="N248" s="222">
        <v>0</v>
      </c>
      <c r="O248" s="223">
        <v>0</v>
      </c>
      <c r="P248" s="221">
        <f t="shared" si="11"/>
        <v>230</v>
      </c>
      <c r="Q248" s="222">
        <f t="shared" si="11"/>
        <v>56263</v>
      </c>
      <c r="R248" s="222">
        <f t="shared" si="11"/>
        <v>0</v>
      </c>
      <c r="S248" s="223">
        <f t="shared" si="11"/>
        <v>0</v>
      </c>
      <c r="T248" s="221">
        <f t="shared" si="12"/>
        <v>505</v>
      </c>
      <c r="U248" s="222">
        <f t="shared" si="12"/>
        <v>42043</v>
      </c>
      <c r="V248" s="222">
        <f t="shared" si="12"/>
        <v>0</v>
      </c>
      <c r="W248" s="223">
        <f t="shared" si="12"/>
        <v>0</v>
      </c>
      <c r="X248" s="208"/>
      <c r="Y248" s="208"/>
      <c r="Z248" s="208"/>
      <c r="AA248" s="208"/>
      <c r="AB248" s="208"/>
      <c r="AC248" s="208"/>
      <c r="AD248" s="208"/>
      <c r="AE248" s="208"/>
      <c r="AF248" s="208"/>
    </row>
    <row r="249" spans="1:32" s="218" customFormat="1" x14ac:dyDescent="0.2">
      <c r="A249" s="230" t="s">
        <v>744</v>
      </c>
      <c r="B249" s="219" t="s">
        <v>745</v>
      </c>
      <c r="C249" s="220" t="s">
        <v>269</v>
      </c>
      <c r="D249" s="221">
        <v>711</v>
      </c>
      <c r="E249" s="222">
        <v>372555</v>
      </c>
      <c r="F249" s="222">
        <v>0</v>
      </c>
      <c r="G249" s="223">
        <v>0</v>
      </c>
      <c r="H249" s="221">
        <v>466.5</v>
      </c>
      <c r="I249" s="222">
        <v>322077</v>
      </c>
      <c r="J249" s="222">
        <v>0</v>
      </c>
      <c r="K249" s="223">
        <v>0</v>
      </c>
      <c r="L249" s="221">
        <v>562</v>
      </c>
      <c r="M249" s="222">
        <v>340409.4</v>
      </c>
      <c r="N249" s="222">
        <v>0</v>
      </c>
      <c r="O249" s="223">
        <v>0</v>
      </c>
      <c r="P249" s="221">
        <f t="shared" si="11"/>
        <v>-149</v>
      </c>
      <c r="Q249" s="222">
        <f t="shared" si="11"/>
        <v>-32145.599999999977</v>
      </c>
      <c r="R249" s="222">
        <f t="shared" si="11"/>
        <v>0</v>
      </c>
      <c r="S249" s="223">
        <f t="shared" si="11"/>
        <v>0</v>
      </c>
      <c r="T249" s="221">
        <f t="shared" si="12"/>
        <v>95.5</v>
      </c>
      <c r="U249" s="222">
        <f t="shared" si="12"/>
        <v>18332.400000000023</v>
      </c>
      <c r="V249" s="222">
        <f t="shared" si="12"/>
        <v>0</v>
      </c>
      <c r="W249" s="223">
        <f t="shared" si="12"/>
        <v>0</v>
      </c>
      <c r="X249" s="208"/>
      <c r="Y249" s="208"/>
      <c r="Z249" s="208"/>
      <c r="AA249" s="208"/>
      <c r="AB249" s="208"/>
      <c r="AC249" s="208"/>
      <c r="AD249" s="208"/>
      <c r="AE249" s="208"/>
      <c r="AF249" s="208"/>
    </row>
    <row r="250" spans="1:32" s="218" customFormat="1" x14ac:dyDescent="0.2">
      <c r="A250" s="230" t="s">
        <v>746</v>
      </c>
      <c r="B250" s="219" t="s">
        <v>747</v>
      </c>
      <c r="C250" s="220" t="s">
        <v>269</v>
      </c>
      <c r="D250" s="221">
        <v>1000</v>
      </c>
      <c r="E250" s="222">
        <v>562785</v>
      </c>
      <c r="F250" s="222">
        <v>0</v>
      </c>
      <c r="G250" s="223">
        <v>0</v>
      </c>
      <c r="H250" s="221">
        <v>660</v>
      </c>
      <c r="I250" s="222">
        <v>538857</v>
      </c>
      <c r="J250" s="222">
        <v>0</v>
      </c>
      <c r="K250" s="223">
        <v>0</v>
      </c>
      <c r="L250" s="221">
        <v>631</v>
      </c>
      <c r="M250" s="222">
        <v>565391.6</v>
      </c>
      <c r="N250" s="222">
        <v>0</v>
      </c>
      <c r="O250" s="223">
        <v>0</v>
      </c>
      <c r="P250" s="221">
        <f t="shared" si="11"/>
        <v>-369</v>
      </c>
      <c r="Q250" s="222">
        <f t="shared" si="11"/>
        <v>2606.5999999999767</v>
      </c>
      <c r="R250" s="222">
        <f t="shared" si="11"/>
        <v>0</v>
      </c>
      <c r="S250" s="223">
        <f t="shared" si="11"/>
        <v>0</v>
      </c>
      <c r="T250" s="221">
        <f t="shared" si="12"/>
        <v>-29</v>
      </c>
      <c r="U250" s="222">
        <f t="shared" si="12"/>
        <v>26534.599999999977</v>
      </c>
      <c r="V250" s="222">
        <f t="shared" si="12"/>
        <v>0</v>
      </c>
      <c r="W250" s="223">
        <f t="shared" si="12"/>
        <v>0</v>
      </c>
      <c r="X250" s="208"/>
      <c r="Y250" s="208"/>
      <c r="Z250" s="208"/>
      <c r="AA250" s="208"/>
      <c r="AB250" s="208"/>
      <c r="AC250" s="208"/>
      <c r="AD250" s="208"/>
      <c r="AE250" s="208"/>
      <c r="AF250" s="208"/>
    </row>
    <row r="251" spans="1:32" s="218" customFormat="1" x14ac:dyDescent="0.2">
      <c r="A251" s="230" t="s">
        <v>748</v>
      </c>
      <c r="B251" s="219" t="s">
        <v>749</v>
      </c>
      <c r="C251" s="220" t="s">
        <v>284</v>
      </c>
      <c r="D251" s="221">
        <v>1254</v>
      </c>
      <c r="E251" s="222">
        <v>406926</v>
      </c>
      <c r="F251" s="222">
        <v>0</v>
      </c>
      <c r="G251" s="223">
        <v>0</v>
      </c>
      <c r="H251" s="221">
        <v>342</v>
      </c>
      <c r="I251" s="222">
        <v>315594</v>
      </c>
      <c r="J251" s="222">
        <v>0</v>
      </c>
      <c r="K251" s="223">
        <v>0</v>
      </c>
      <c r="L251" s="221">
        <v>1014</v>
      </c>
      <c r="M251" s="222">
        <v>353134.19999999995</v>
      </c>
      <c r="N251" s="222">
        <v>0</v>
      </c>
      <c r="O251" s="223">
        <v>0</v>
      </c>
      <c r="P251" s="221">
        <f t="shared" si="11"/>
        <v>-240</v>
      </c>
      <c r="Q251" s="222">
        <f t="shared" si="11"/>
        <v>-53791.800000000047</v>
      </c>
      <c r="R251" s="222">
        <f t="shared" si="11"/>
        <v>0</v>
      </c>
      <c r="S251" s="223">
        <f t="shared" si="11"/>
        <v>0</v>
      </c>
      <c r="T251" s="221">
        <f t="shared" si="12"/>
        <v>672</v>
      </c>
      <c r="U251" s="222">
        <f t="shared" si="12"/>
        <v>37540.199999999953</v>
      </c>
      <c r="V251" s="222">
        <f t="shared" si="12"/>
        <v>0</v>
      </c>
      <c r="W251" s="223">
        <f t="shared" si="12"/>
        <v>0</v>
      </c>
      <c r="X251" s="208"/>
      <c r="Y251" s="208"/>
      <c r="Z251" s="208"/>
      <c r="AA251" s="208"/>
      <c r="AB251" s="208"/>
      <c r="AC251" s="208"/>
      <c r="AD251" s="208"/>
      <c r="AE251" s="208"/>
      <c r="AF251" s="208"/>
    </row>
    <row r="252" spans="1:32" s="218" customFormat="1" x14ac:dyDescent="0.2">
      <c r="A252" s="230" t="s">
        <v>750</v>
      </c>
      <c r="B252" s="219" t="s">
        <v>751</v>
      </c>
      <c r="C252" s="220" t="s">
        <v>269</v>
      </c>
      <c r="D252" s="221">
        <v>3407</v>
      </c>
      <c r="E252" s="222">
        <v>3215550.5999999996</v>
      </c>
      <c r="F252" s="222">
        <v>79380.799999999988</v>
      </c>
      <c r="G252" s="223">
        <v>0</v>
      </c>
      <c r="H252" s="221">
        <v>1858</v>
      </c>
      <c r="I252" s="222">
        <v>2861527</v>
      </c>
      <c r="J252" s="222">
        <v>4598</v>
      </c>
      <c r="K252" s="223">
        <v>0</v>
      </c>
      <c r="L252" s="221">
        <v>2482</v>
      </c>
      <c r="M252" s="222">
        <v>3274106.12</v>
      </c>
      <c r="N252" s="222">
        <v>6110.6</v>
      </c>
      <c r="O252" s="223">
        <v>0</v>
      </c>
      <c r="P252" s="221">
        <f t="shared" si="11"/>
        <v>-925</v>
      </c>
      <c r="Q252" s="222">
        <f t="shared" si="11"/>
        <v>58555.520000000484</v>
      </c>
      <c r="R252" s="222">
        <f t="shared" si="11"/>
        <v>-73270.199999999983</v>
      </c>
      <c r="S252" s="223">
        <f t="shared" si="11"/>
        <v>0</v>
      </c>
      <c r="T252" s="221">
        <f t="shared" si="12"/>
        <v>624</v>
      </c>
      <c r="U252" s="222">
        <f t="shared" si="12"/>
        <v>412579.12000000011</v>
      </c>
      <c r="V252" s="222">
        <f t="shared" si="12"/>
        <v>1512.6000000000004</v>
      </c>
      <c r="W252" s="223">
        <f t="shared" si="12"/>
        <v>0</v>
      </c>
      <c r="X252" s="208"/>
      <c r="Y252" s="208"/>
      <c r="Z252" s="208"/>
      <c r="AA252" s="208"/>
      <c r="AB252" s="208"/>
      <c r="AC252" s="208"/>
      <c r="AD252" s="208"/>
      <c r="AE252" s="208"/>
      <c r="AF252" s="208"/>
    </row>
    <row r="253" spans="1:32" s="218" customFormat="1" x14ac:dyDescent="0.2">
      <c r="A253" s="230" t="s">
        <v>752</v>
      </c>
      <c r="B253" s="219" t="s">
        <v>753</v>
      </c>
      <c r="C253" s="220" t="s">
        <v>269</v>
      </c>
      <c r="D253" s="221">
        <v>6763</v>
      </c>
      <c r="E253" s="222">
        <v>12567327.800000001</v>
      </c>
      <c r="F253" s="222">
        <v>1018556.5900000005</v>
      </c>
      <c r="G253" s="223">
        <v>0</v>
      </c>
      <c r="H253" s="221">
        <v>4171</v>
      </c>
      <c r="I253" s="222">
        <v>9844285</v>
      </c>
      <c r="J253" s="222">
        <v>460663.62000000005</v>
      </c>
      <c r="K253" s="223">
        <v>0</v>
      </c>
      <c r="L253" s="221">
        <v>5354</v>
      </c>
      <c r="M253" s="222">
        <v>10665200.82</v>
      </c>
      <c r="N253" s="222">
        <v>486152.70000000007</v>
      </c>
      <c r="O253" s="223">
        <v>0</v>
      </c>
      <c r="P253" s="221">
        <f t="shared" si="11"/>
        <v>-1409</v>
      </c>
      <c r="Q253" s="222">
        <f t="shared" si="11"/>
        <v>-1902126.9800000004</v>
      </c>
      <c r="R253" s="222">
        <f t="shared" si="11"/>
        <v>-532403.89000000048</v>
      </c>
      <c r="S253" s="223">
        <f t="shared" si="11"/>
        <v>0</v>
      </c>
      <c r="T253" s="221">
        <f t="shared" si="12"/>
        <v>1183</v>
      </c>
      <c r="U253" s="222">
        <f t="shared" si="12"/>
        <v>820915.8200000003</v>
      </c>
      <c r="V253" s="222">
        <f t="shared" si="12"/>
        <v>25489.080000000016</v>
      </c>
      <c r="W253" s="223">
        <f t="shared" si="12"/>
        <v>0</v>
      </c>
      <c r="X253" s="208"/>
      <c r="Y253" s="208"/>
      <c r="Z253" s="208"/>
      <c r="AA253" s="208"/>
      <c r="AB253" s="208"/>
      <c r="AC253" s="208"/>
      <c r="AD253" s="208"/>
      <c r="AE253" s="208"/>
      <c r="AF253" s="208"/>
    </row>
    <row r="254" spans="1:32" s="218" customFormat="1" x14ac:dyDescent="0.2">
      <c r="A254" s="230" t="s">
        <v>754</v>
      </c>
      <c r="B254" s="219" t="s">
        <v>755</v>
      </c>
      <c r="C254" s="220" t="s">
        <v>269</v>
      </c>
      <c r="D254" s="221">
        <v>5452</v>
      </c>
      <c r="E254" s="222">
        <v>6786973.2000000002</v>
      </c>
      <c r="F254" s="222">
        <v>281325.2</v>
      </c>
      <c r="G254" s="223">
        <v>3190894.4400000032</v>
      </c>
      <c r="H254" s="221">
        <v>3118</v>
      </c>
      <c r="I254" s="222">
        <v>6162648.5999999996</v>
      </c>
      <c r="J254" s="222">
        <v>101937.34</v>
      </c>
      <c r="K254" s="223">
        <v>3444895.3400000012</v>
      </c>
      <c r="L254" s="221">
        <v>4739</v>
      </c>
      <c r="M254" s="222">
        <v>7075681.9600000009</v>
      </c>
      <c r="N254" s="222">
        <v>216416</v>
      </c>
      <c r="O254" s="223">
        <v>3573516.6699999995</v>
      </c>
      <c r="P254" s="221">
        <f t="shared" si="11"/>
        <v>-713</v>
      </c>
      <c r="Q254" s="222">
        <f t="shared" si="11"/>
        <v>288708.76000000071</v>
      </c>
      <c r="R254" s="222">
        <f t="shared" si="11"/>
        <v>-64909.200000000012</v>
      </c>
      <c r="S254" s="223">
        <f t="shared" si="11"/>
        <v>382622.22999999626</v>
      </c>
      <c r="T254" s="221">
        <f t="shared" si="12"/>
        <v>1621</v>
      </c>
      <c r="U254" s="222">
        <f t="shared" si="12"/>
        <v>913033.36000000127</v>
      </c>
      <c r="V254" s="222">
        <f t="shared" si="12"/>
        <v>114478.66</v>
      </c>
      <c r="W254" s="223">
        <f t="shared" si="12"/>
        <v>128621.32999999821</v>
      </c>
      <c r="X254" s="208"/>
      <c r="Y254" s="208"/>
      <c r="Z254" s="208"/>
      <c r="AA254" s="208"/>
      <c r="AB254" s="208"/>
      <c r="AC254" s="208"/>
      <c r="AD254" s="208"/>
      <c r="AE254" s="208"/>
      <c r="AF254" s="208"/>
    </row>
    <row r="255" spans="1:32" s="218" customFormat="1" x14ac:dyDescent="0.2">
      <c r="A255" s="230" t="s">
        <v>756</v>
      </c>
      <c r="B255" s="219" t="s">
        <v>757</v>
      </c>
      <c r="C255" s="220" t="s">
        <v>269</v>
      </c>
      <c r="D255" s="221">
        <v>11241</v>
      </c>
      <c r="E255" s="222">
        <v>15282741.6</v>
      </c>
      <c r="F255" s="222">
        <v>628115.11000000034</v>
      </c>
      <c r="G255" s="223">
        <v>0</v>
      </c>
      <c r="H255" s="221">
        <v>5528</v>
      </c>
      <c r="I255" s="222">
        <v>16541764.299999999</v>
      </c>
      <c r="J255" s="222">
        <v>321209.44999999995</v>
      </c>
      <c r="K255" s="223">
        <v>0</v>
      </c>
      <c r="L255" s="221">
        <v>8468</v>
      </c>
      <c r="M255" s="222">
        <v>18053405.559999999</v>
      </c>
      <c r="N255" s="222">
        <v>284200.71000000002</v>
      </c>
      <c r="O255" s="223">
        <v>0</v>
      </c>
      <c r="P255" s="221">
        <f t="shared" si="11"/>
        <v>-2773</v>
      </c>
      <c r="Q255" s="222">
        <f t="shared" si="11"/>
        <v>2770663.959999999</v>
      </c>
      <c r="R255" s="222">
        <f t="shared" si="11"/>
        <v>-343914.40000000031</v>
      </c>
      <c r="S255" s="223">
        <f t="shared" si="11"/>
        <v>0</v>
      </c>
      <c r="T255" s="221">
        <f t="shared" si="12"/>
        <v>2940</v>
      </c>
      <c r="U255" s="222">
        <f t="shared" si="12"/>
        <v>1511641.2599999998</v>
      </c>
      <c r="V255" s="222">
        <f t="shared" si="12"/>
        <v>-37008.739999999932</v>
      </c>
      <c r="W255" s="223">
        <f t="shared" si="12"/>
        <v>0</v>
      </c>
      <c r="X255" s="208"/>
      <c r="Y255" s="208"/>
      <c r="Z255" s="208"/>
      <c r="AA255" s="208"/>
      <c r="AB255" s="208"/>
      <c r="AC255" s="208"/>
      <c r="AD255" s="208"/>
      <c r="AE255" s="208"/>
      <c r="AF255" s="208"/>
    </row>
    <row r="256" spans="1:32" s="218" customFormat="1" x14ac:dyDescent="0.2">
      <c r="A256" s="230" t="s">
        <v>758</v>
      </c>
      <c r="B256" s="219" t="s">
        <v>759</v>
      </c>
      <c r="C256" s="220" t="s">
        <v>269</v>
      </c>
      <c r="D256" s="221">
        <v>7049</v>
      </c>
      <c r="E256" s="222">
        <v>7738946</v>
      </c>
      <c r="F256" s="222">
        <v>2796145.42</v>
      </c>
      <c r="G256" s="223">
        <v>6003101.519999994</v>
      </c>
      <c r="H256" s="221">
        <v>4671</v>
      </c>
      <c r="I256" s="222">
        <v>7691713.2000000002</v>
      </c>
      <c r="J256" s="222">
        <v>787548.63</v>
      </c>
      <c r="K256" s="223">
        <v>7404250.8500000024</v>
      </c>
      <c r="L256" s="221">
        <v>6779</v>
      </c>
      <c r="M256" s="222">
        <v>8481999.0999999996</v>
      </c>
      <c r="N256" s="222">
        <v>873991.42</v>
      </c>
      <c r="O256" s="223">
        <v>7976691.9599999953</v>
      </c>
      <c r="P256" s="221">
        <f t="shared" si="11"/>
        <v>-270</v>
      </c>
      <c r="Q256" s="222">
        <f t="shared" si="11"/>
        <v>743053.09999999963</v>
      </c>
      <c r="R256" s="222">
        <f t="shared" si="11"/>
        <v>-1922154</v>
      </c>
      <c r="S256" s="223">
        <f t="shared" si="11"/>
        <v>1973590.4400000013</v>
      </c>
      <c r="T256" s="221">
        <f t="shared" si="12"/>
        <v>2108</v>
      </c>
      <c r="U256" s="222">
        <f t="shared" si="12"/>
        <v>790285.89999999944</v>
      </c>
      <c r="V256" s="222">
        <f t="shared" si="12"/>
        <v>86442.790000000037</v>
      </c>
      <c r="W256" s="223">
        <f t="shared" si="12"/>
        <v>572441.10999999288</v>
      </c>
      <c r="X256" s="208"/>
      <c r="Y256" s="208"/>
      <c r="Z256" s="208"/>
      <c r="AA256" s="208"/>
      <c r="AB256" s="208"/>
      <c r="AC256" s="208"/>
      <c r="AD256" s="208"/>
      <c r="AE256" s="208"/>
      <c r="AF256" s="208"/>
    </row>
    <row r="257" spans="1:32" s="218" customFormat="1" x14ac:dyDescent="0.2">
      <c r="A257" s="230" t="s">
        <v>760</v>
      </c>
      <c r="B257" s="219" t="s">
        <v>761</v>
      </c>
      <c r="C257" s="220" t="s">
        <v>269</v>
      </c>
      <c r="D257" s="221">
        <v>1612</v>
      </c>
      <c r="E257" s="222">
        <v>5077221.5999999996</v>
      </c>
      <c r="F257" s="222">
        <v>867558.82999999868</v>
      </c>
      <c r="G257" s="223">
        <v>0</v>
      </c>
      <c r="H257" s="221">
        <v>609</v>
      </c>
      <c r="I257" s="222">
        <v>4724104.4000000004</v>
      </c>
      <c r="J257" s="222">
        <v>144756</v>
      </c>
      <c r="K257" s="223">
        <v>0</v>
      </c>
      <c r="L257" s="221">
        <v>1067</v>
      </c>
      <c r="M257" s="222">
        <v>5015332.12</v>
      </c>
      <c r="N257" s="222">
        <v>348460</v>
      </c>
      <c r="O257" s="223">
        <v>0</v>
      </c>
      <c r="P257" s="221">
        <f t="shared" si="11"/>
        <v>-545</v>
      </c>
      <c r="Q257" s="222">
        <f t="shared" si="11"/>
        <v>-61889.479999999516</v>
      </c>
      <c r="R257" s="222">
        <f t="shared" si="11"/>
        <v>-519098.82999999868</v>
      </c>
      <c r="S257" s="223">
        <f t="shared" si="11"/>
        <v>0</v>
      </c>
      <c r="T257" s="221">
        <f t="shared" si="12"/>
        <v>458</v>
      </c>
      <c r="U257" s="222">
        <f t="shared" si="12"/>
        <v>291227.71999999974</v>
      </c>
      <c r="V257" s="222">
        <f t="shared" si="12"/>
        <v>203704</v>
      </c>
      <c r="W257" s="223">
        <f t="shared" si="12"/>
        <v>0</v>
      </c>
      <c r="X257" s="208"/>
      <c r="Y257" s="208"/>
      <c r="Z257" s="208"/>
      <c r="AA257" s="208"/>
      <c r="AB257" s="208"/>
      <c r="AC257" s="208"/>
      <c r="AD257" s="208"/>
      <c r="AE257" s="208"/>
      <c r="AF257" s="208"/>
    </row>
    <row r="258" spans="1:32" s="218" customFormat="1" x14ac:dyDescent="0.2">
      <c r="A258" s="230" t="s">
        <v>762</v>
      </c>
      <c r="B258" s="219" t="s">
        <v>763</v>
      </c>
      <c r="C258" s="220" t="s">
        <v>269</v>
      </c>
      <c r="D258" s="221">
        <v>3242</v>
      </c>
      <c r="E258" s="222">
        <v>2233672.4</v>
      </c>
      <c r="F258" s="222">
        <v>0</v>
      </c>
      <c r="G258" s="223">
        <v>0</v>
      </c>
      <c r="H258" s="221">
        <v>2252</v>
      </c>
      <c r="I258" s="222">
        <v>1949670.6</v>
      </c>
      <c r="J258" s="222">
        <v>0</v>
      </c>
      <c r="K258" s="223">
        <v>0</v>
      </c>
      <c r="L258" s="221">
        <v>2469</v>
      </c>
      <c r="M258" s="222">
        <v>1871830.0399999998</v>
      </c>
      <c r="N258" s="222">
        <v>0</v>
      </c>
      <c r="O258" s="223">
        <v>0</v>
      </c>
      <c r="P258" s="221">
        <f t="shared" si="11"/>
        <v>-773</v>
      </c>
      <c r="Q258" s="222">
        <f t="shared" si="11"/>
        <v>-361842.3600000001</v>
      </c>
      <c r="R258" s="222">
        <f t="shared" si="11"/>
        <v>0</v>
      </c>
      <c r="S258" s="223">
        <f t="shared" si="11"/>
        <v>0</v>
      </c>
      <c r="T258" s="221">
        <f t="shared" si="12"/>
        <v>217</v>
      </c>
      <c r="U258" s="222">
        <f t="shared" si="12"/>
        <v>-77840.560000000289</v>
      </c>
      <c r="V258" s="222">
        <f t="shared" si="12"/>
        <v>0</v>
      </c>
      <c r="W258" s="223">
        <f t="shared" si="12"/>
        <v>0</v>
      </c>
      <c r="X258" s="208"/>
      <c r="Y258" s="208"/>
      <c r="Z258" s="208"/>
      <c r="AA258" s="208"/>
      <c r="AB258" s="208"/>
      <c r="AC258" s="208"/>
      <c r="AD258" s="208"/>
      <c r="AE258" s="208"/>
      <c r="AF258" s="208"/>
    </row>
    <row r="259" spans="1:32" s="218" customFormat="1" x14ac:dyDescent="0.2">
      <c r="A259" s="230" t="s">
        <v>764</v>
      </c>
      <c r="B259" s="219" t="s">
        <v>765</v>
      </c>
      <c r="C259" s="220" t="s">
        <v>269</v>
      </c>
      <c r="D259" s="221">
        <v>1974</v>
      </c>
      <c r="E259" s="222">
        <v>1588466</v>
      </c>
      <c r="F259" s="222">
        <v>25300.109999999979</v>
      </c>
      <c r="G259" s="223">
        <v>0</v>
      </c>
      <c r="H259" s="221">
        <v>1044</v>
      </c>
      <c r="I259" s="222">
        <v>1525248.2000000002</v>
      </c>
      <c r="J259" s="222">
        <v>0</v>
      </c>
      <c r="K259" s="223">
        <v>0</v>
      </c>
      <c r="L259" s="221">
        <v>1303</v>
      </c>
      <c r="M259" s="222">
        <v>1470377</v>
      </c>
      <c r="N259" s="222">
        <v>0</v>
      </c>
      <c r="O259" s="223">
        <v>0</v>
      </c>
      <c r="P259" s="221">
        <f t="shared" ref="P259:S320" si="13">L259-D259</f>
        <v>-671</v>
      </c>
      <c r="Q259" s="222">
        <f t="shared" si="13"/>
        <v>-118089</v>
      </c>
      <c r="R259" s="222">
        <f t="shared" si="13"/>
        <v>-25300.109999999979</v>
      </c>
      <c r="S259" s="223">
        <f t="shared" si="13"/>
        <v>0</v>
      </c>
      <c r="T259" s="221">
        <f t="shared" ref="T259:W320" si="14">IFERROR((L259-H259),"")</f>
        <v>259</v>
      </c>
      <c r="U259" s="222">
        <f t="shared" si="14"/>
        <v>-54871.200000000186</v>
      </c>
      <c r="V259" s="222">
        <f t="shared" si="14"/>
        <v>0</v>
      </c>
      <c r="W259" s="223">
        <f t="shared" si="14"/>
        <v>0</v>
      </c>
      <c r="X259" s="208"/>
      <c r="Y259" s="208"/>
      <c r="Z259" s="208"/>
      <c r="AA259" s="208"/>
      <c r="AB259" s="208"/>
      <c r="AC259" s="208"/>
      <c r="AD259" s="208"/>
      <c r="AE259" s="208"/>
      <c r="AF259" s="208"/>
    </row>
    <row r="260" spans="1:32" s="218" customFormat="1" x14ac:dyDescent="0.2">
      <c r="A260" s="230" t="s">
        <v>766</v>
      </c>
      <c r="B260" s="219" t="s">
        <v>767</v>
      </c>
      <c r="C260" s="220" t="s">
        <v>269</v>
      </c>
      <c r="D260" s="221">
        <v>893</v>
      </c>
      <c r="E260" s="222">
        <v>545815</v>
      </c>
      <c r="F260" s="222">
        <v>0</v>
      </c>
      <c r="G260" s="223">
        <v>0</v>
      </c>
      <c r="H260" s="221">
        <v>297</v>
      </c>
      <c r="I260" s="222">
        <v>433917</v>
      </c>
      <c r="J260" s="222">
        <v>0</v>
      </c>
      <c r="K260" s="223">
        <v>0</v>
      </c>
      <c r="L260" s="221">
        <v>500</v>
      </c>
      <c r="M260" s="222">
        <v>438490.80000000005</v>
      </c>
      <c r="N260" s="222">
        <v>0</v>
      </c>
      <c r="O260" s="223">
        <v>0</v>
      </c>
      <c r="P260" s="221">
        <f t="shared" si="13"/>
        <v>-393</v>
      </c>
      <c r="Q260" s="222">
        <f t="shared" si="13"/>
        <v>-107324.19999999995</v>
      </c>
      <c r="R260" s="222">
        <f t="shared" si="13"/>
        <v>0</v>
      </c>
      <c r="S260" s="223">
        <f t="shared" si="13"/>
        <v>0</v>
      </c>
      <c r="T260" s="221">
        <f t="shared" si="14"/>
        <v>203</v>
      </c>
      <c r="U260" s="222">
        <f t="shared" si="14"/>
        <v>4573.8000000000466</v>
      </c>
      <c r="V260" s="222">
        <f t="shared" si="14"/>
        <v>0</v>
      </c>
      <c r="W260" s="223">
        <f t="shared" si="14"/>
        <v>0</v>
      </c>
      <c r="X260" s="208"/>
      <c r="Y260" s="208"/>
      <c r="Z260" s="208"/>
      <c r="AA260" s="208"/>
      <c r="AB260" s="208"/>
      <c r="AC260" s="208"/>
      <c r="AD260" s="208"/>
      <c r="AE260" s="208"/>
      <c r="AF260" s="208"/>
    </row>
    <row r="261" spans="1:32" s="218" customFormat="1" x14ac:dyDescent="0.2">
      <c r="A261" s="230" t="s">
        <v>768</v>
      </c>
      <c r="B261" s="219" t="s">
        <v>769</v>
      </c>
      <c r="C261" s="220" t="s">
        <v>269</v>
      </c>
      <c r="D261" s="221">
        <v>3178</v>
      </c>
      <c r="E261" s="222">
        <v>2697298</v>
      </c>
      <c r="F261" s="222">
        <v>0</v>
      </c>
      <c r="G261" s="223">
        <v>0</v>
      </c>
      <c r="H261" s="221">
        <v>1489</v>
      </c>
      <c r="I261" s="222">
        <v>2626755</v>
      </c>
      <c r="J261" s="222">
        <v>0</v>
      </c>
      <c r="K261" s="223">
        <v>0</v>
      </c>
      <c r="L261" s="221">
        <v>2051</v>
      </c>
      <c r="M261" s="222">
        <v>2552490.5</v>
      </c>
      <c r="N261" s="222">
        <v>0</v>
      </c>
      <c r="O261" s="223">
        <v>0</v>
      </c>
      <c r="P261" s="221">
        <f t="shared" si="13"/>
        <v>-1127</v>
      </c>
      <c r="Q261" s="222">
        <f t="shared" si="13"/>
        <v>-144807.5</v>
      </c>
      <c r="R261" s="222">
        <f t="shared" si="13"/>
        <v>0</v>
      </c>
      <c r="S261" s="223">
        <f t="shared" si="13"/>
        <v>0</v>
      </c>
      <c r="T261" s="221">
        <f t="shared" si="14"/>
        <v>562</v>
      </c>
      <c r="U261" s="222">
        <f t="shared" si="14"/>
        <v>-74264.5</v>
      </c>
      <c r="V261" s="222">
        <f t="shared" si="14"/>
        <v>0</v>
      </c>
      <c r="W261" s="223">
        <f t="shared" si="14"/>
        <v>0</v>
      </c>
      <c r="X261" s="208"/>
      <c r="Y261" s="208"/>
      <c r="Z261" s="208"/>
      <c r="AA261" s="208"/>
      <c r="AB261" s="208"/>
      <c r="AC261" s="208"/>
      <c r="AD261" s="208"/>
      <c r="AE261" s="208"/>
      <c r="AF261" s="208"/>
    </row>
    <row r="262" spans="1:32" s="218" customFormat="1" x14ac:dyDescent="0.2">
      <c r="A262" s="230" t="s">
        <v>770</v>
      </c>
      <c r="B262" s="219" t="s">
        <v>771</v>
      </c>
      <c r="C262" s="220" t="s">
        <v>269</v>
      </c>
      <c r="D262" s="221">
        <v>6804</v>
      </c>
      <c r="E262" s="222">
        <v>9146820.1999999993</v>
      </c>
      <c r="F262" s="222">
        <v>210055.67999999964</v>
      </c>
      <c r="G262" s="223">
        <v>1244610.44</v>
      </c>
      <c r="H262" s="221">
        <v>3203</v>
      </c>
      <c r="I262" s="222">
        <v>8128886</v>
      </c>
      <c r="J262" s="222">
        <v>46172.319999999978</v>
      </c>
      <c r="K262" s="223">
        <v>1550135.9500000002</v>
      </c>
      <c r="L262" s="221">
        <v>5671</v>
      </c>
      <c r="M262" s="222">
        <v>10325313.580000002</v>
      </c>
      <c r="N262" s="222">
        <v>123853.99999999997</v>
      </c>
      <c r="O262" s="223">
        <v>1741838.1799999995</v>
      </c>
      <c r="P262" s="221">
        <f t="shared" si="13"/>
        <v>-1133</v>
      </c>
      <c r="Q262" s="222">
        <f t="shared" si="13"/>
        <v>1178493.3800000027</v>
      </c>
      <c r="R262" s="222">
        <f t="shared" si="13"/>
        <v>-86201.679999999673</v>
      </c>
      <c r="S262" s="223">
        <f t="shared" si="13"/>
        <v>497227.73999999953</v>
      </c>
      <c r="T262" s="221">
        <f t="shared" si="14"/>
        <v>2468</v>
      </c>
      <c r="U262" s="222">
        <f t="shared" si="14"/>
        <v>2196427.5800000019</v>
      </c>
      <c r="V262" s="222">
        <f t="shared" si="14"/>
        <v>77681.679999999993</v>
      </c>
      <c r="W262" s="223">
        <f t="shared" si="14"/>
        <v>191702.22999999928</v>
      </c>
      <c r="X262" s="208"/>
      <c r="Y262" s="208"/>
      <c r="Z262" s="208"/>
      <c r="AA262" s="208"/>
      <c r="AB262" s="208"/>
      <c r="AC262" s="208"/>
      <c r="AD262" s="208"/>
      <c r="AE262" s="208"/>
      <c r="AF262" s="208"/>
    </row>
    <row r="263" spans="1:32" s="218" customFormat="1" x14ac:dyDescent="0.2">
      <c r="A263" s="230" t="s">
        <v>772</v>
      </c>
      <c r="B263" s="219" t="s">
        <v>773</v>
      </c>
      <c r="C263" s="220" t="s">
        <v>269</v>
      </c>
      <c r="D263" s="221">
        <v>843</v>
      </c>
      <c r="E263" s="222">
        <v>704423</v>
      </c>
      <c r="F263" s="222">
        <v>6061</v>
      </c>
      <c r="G263" s="223">
        <v>0</v>
      </c>
      <c r="H263" s="221">
        <v>883</v>
      </c>
      <c r="I263" s="222">
        <v>762767</v>
      </c>
      <c r="J263" s="222">
        <v>4729.4699999999993</v>
      </c>
      <c r="K263" s="223">
        <v>0</v>
      </c>
      <c r="L263" s="221">
        <v>1026</v>
      </c>
      <c r="M263" s="222">
        <v>904309</v>
      </c>
      <c r="N263" s="222">
        <v>19450</v>
      </c>
      <c r="O263" s="223">
        <v>0</v>
      </c>
      <c r="P263" s="221">
        <f t="shared" si="13"/>
        <v>183</v>
      </c>
      <c r="Q263" s="222">
        <f t="shared" si="13"/>
        <v>199886</v>
      </c>
      <c r="R263" s="222">
        <f t="shared" si="13"/>
        <v>13389</v>
      </c>
      <c r="S263" s="223">
        <f t="shared" si="13"/>
        <v>0</v>
      </c>
      <c r="T263" s="221">
        <f t="shared" si="14"/>
        <v>143</v>
      </c>
      <c r="U263" s="222">
        <f t="shared" si="14"/>
        <v>141542</v>
      </c>
      <c r="V263" s="222">
        <f t="shared" si="14"/>
        <v>14720.53</v>
      </c>
      <c r="W263" s="223">
        <f t="shared" si="14"/>
        <v>0</v>
      </c>
      <c r="X263" s="208"/>
      <c r="Y263" s="208"/>
      <c r="Z263" s="208"/>
      <c r="AA263" s="208"/>
      <c r="AB263" s="208"/>
      <c r="AC263" s="208"/>
      <c r="AD263" s="208"/>
      <c r="AE263" s="208"/>
      <c r="AF263" s="208"/>
    </row>
    <row r="264" spans="1:32" s="218" customFormat="1" x14ac:dyDescent="0.2">
      <c r="A264" s="230" t="s">
        <v>774</v>
      </c>
      <c r="B264" s="219" t="s">
        <v>775</v>
      </c>
      <c r="C264" s="220" t="s">
        <v>269</v>
      </c>
      <c r="D264" s="221">
        <v>1383</v>
      </c>
      <c r="E264" s="222">
        <v>1801581</v>
      </c>
      <c r="F264" s="222">
        <v>56094</v>
      </c>
      <c r="G264" s="223">
        <v>0</v>
      </c>
      <c r="H264" s="221">
        <v>1135</v>
      </c>
      <c r="I264" s="222">
        <v>1475805</v>
      </c>
      <c r="J264" s="222">
        <v>30924.800000000003</v>
      </c>
      <c r="K264" s="223">
        <v>0</v>
      </c>
      <c r="L264" s="221">
        <v>1374</v>
      </c>
      <c r="M264" s="222">
        <v>1621032.2000000002</v>
      </c>
      <c r="N264" s="222">
        <v>69973.600000000006</v>
      </c>
      <c r="O264" s="223">
        <v>0</v>
      </c>
      <c r="P264" s="221">
        <f t="shared" si="13"/>
        <v>-9</v>
      </c>
      <c r="Q264" s="222">
        <f t="shared" si="13"/>
        <v>-180548.79999999981</v>
      </c>
      <c r="R264" s="222">
        <f t="shared" si="13"/>
        <v>13879.600000000006</v>
      </c>
      <c r="S264" s="223">
        <f t="shared" si="13"/>
        <v>0</v>
      </c>
      <c r="T264" s="221">
        <f t="shared" si="14"/>
        <v>239</v>
      </c>
      <c r="U264" s="222">
        <f t="shared" si="14"/>
        <v>145227.20000000019</v>
      </c>
      <c r="V264" s="222">
        <f t="shared" si="14"/>
        <v>39048.800000000003</v>
      </c>
      <c r="W264" s="223">
        <f t="shared" si="14"/>
        <v>0</v>
      </c>
      <c r="X264" s="208"/>
      <c r="Y264" s="208"/>
      <c r="Z264" s="208"/>
      <c r="AA264" s="208"/>
      <c r="AB264" s="208"/>
      <c r="AC264" s="208"/>
      <c r="AD264" s="208"/>
      <c r="AE264" s="208"/>
      <c r="AF264" s="208"/>
    </row>
    <row r="265" spans="1:32" s="218" customFormat="1" x14ac:dyDescent="0.2">
      <c r="A265" s="230" t="s">
        <v>776</v>
      </c>
      <c r="B265" s="219" t="s">
        <v>777</v>
      </c>
      <c r="C265" s="220" t="s">
        <v>269</v>
      </c>
      <c r="D265" s="221">
        <v>2370</v>
      </c>
      <c r="E265" s="222">
        <v>1746241.4</v>
      </c>
      <c r="F265" s="222">
        <v>73813.600000000006</v>
      </c>
      <c r="G265" s="223">
        <v>13260.61</v>
      </c>
      <c r="H265" s="221">
        <v>2696</v>
      </c>
      <c r="I265" s="222">
        <v>2217565.2999999998</v>
      </c>
      <c r="J265" s="222">
        <v>41553.599999999999</v>
      </c>
      <c r="K265" s="223">
        <v>9233.9500000000007</v>
      </c>
      <c r="L265" s="221">
        <v>3626</v>
      </c>
      <c r="M265" s="222">
        <v>2724632.85</v>
      </c>
      <c r="N265" s="222">
        <v>67527.199999999997</v>
      </c>
      <c r="O265" s="223">
        <v>797.2</v>
      </c>
      <c r="P265" s="221">
        <f t="shared" si="13"/>
        <v>1256</v>
      </c>
      <c r="Q265" s="222">
        <f t="shared" si="13"/>
        <v>978391.45000000019</v>
      </c>
      <c r="R265" s="222">
        <f t="shared" si="13"/>
        <v>-6286.4000000000087</v>
      </c>
      <c r="S265" s="223">
        <f t="shared" si="13"/>
        <v>-12463.41</v>
      </c>
      <c r="T265" s="221">
        <f t="shared" si="14"/>
        <v>930</v>
      </c>
      <c r="U265" s="222">
        <f t="shared" si="14"/>
        <v>507067.55000000028</v>
      </c>
      <c r="V265" s="222">
        <f t="shared" si="14"/>
        <v>25973.599999999999</v>
      </c>
      <c r="W265" s="223">
        <f t="shared" si="14"/>
        <v>-8436.75</v>
      </c>
      <c r="X265" s="208"/>
      <c r="Y265" s="208"/>
      <c r="Z265" s="208"/>
      <c r="AA265" s="208"/>
      <c r="AB265" s="208"/>
      <c r="AC265" s="208"/>
      <c r="AD265" s="208"/>
      <c r="AE265" s="208"/>
      <c r="AF265" s="208"/>
    </row>
    <row r="266" spans="1:32" s="218" customFormat="1" x14ac:dyDescent="0.2">
      <c r="A266" s="230" t="s">
        <v>778</v>
      </c>
      <c r="B266" s="219" t="s">
        <v>779</v>
      </c>
      <c r="C266" s="220" t="s">
        <v>269</v>
      </c>
      <c r="D266" s="221">
        <v>9760</v>
      </c>
      <c r="E266" s="222">
        <v>14865339.6</v>
      </c>
      <c r="F266" s="222">
        <v>946237.75999999815</v>
      </c>
      <c r="G266" s="223">
        <v>4973805.99</v>
      </c>
      <c r="H266" s="221">
        <v>7128</v>
      </c>
      <c r="I266" s="222">
        <v>13537789</v>
      </c>
      <c r="J266" s="222">
        <v>422400.03</v>
      </c>
      <c r="K266" s="223">
        <v>7010800.1700000018</v>
      </c>
      <c r="L266" s="221">
        <v>9268</v>
      </c>
      <c r="M266" s="222">
        <v>15262888</v>
      </c>
      <c r="N266" s="222">
        <v>493985.15</v>
      </c>
      <c r="O266" s="223">
        <v>7448031.1400000025</v>
      </c>
      <c r="P266" s="221">
        <f t="shared" si="13"/>
        <v>-492</v>
      </c>
      <c r="Q266" s="222">
        <f t="shared" si="13"/>
        <v>397548.40000000037</v>
      </c>
      <c r="R266" s="222">
        <f t="shared" si="13"/>
        <v>-452252.60999999812</v>
      </c>
      <c r="S266" s="223">
        <f t="shared" si="13"/>
        <v>2474225.1500000022</v>
      </c>
      <c r="T266" s="221">
        <f t="shared" si="14"/>
        <v>2140</v>
      </c>
      <c r="U266" s="222">
        <f t="shared" si="14"/>
        <v>1725099</v>
      </c>
      <c r="V266" s="222">
        <f t="shared" si="14"/>
        <v>71585.119999999995</v>
      </c>
      <c r="W266" s="223">
        <f t="shared" si="14"/>
        <v>437230.97000000067</v>
      </c>
      <c r="X266" s="208"/>
      <c r="Y266" s="208"/>
      <c r="Z266" s="208"/>
      <c r="AA266" s="208"/>
      <c r="AB266" s="208"/>
      <c r="AC266" s="208"/>
      <c r="AD266" s="208"/>
      <c r="AE266" s="208"/>
      <c r="AF266" s="208"/>
    </row>
    <row r="267" spans="1:32" s="218" customFormat="1" x14ac:dyDescent="0.2">
      <c r="A267" s="230" t="s">
        <v>780</v>
      </c>
      <c r="B267" s="219" t="s">
        <v>781</v>
      </c>
      <c r="C267" s="220" t="s">
        <v>269</v>
      </c>
      <c r="D267" s="221">
        <v>1047</v>
      </c>
      <c r="E267" s="222">
        <v>980129.6</v>
      </c>
      <c r="F267" s="222">
        <v>55778.400000000001</v>
      </c>
      <c r="G267" s="223">
        <v>0</v>
      </c>
      <c r="H267" s="221">
        <v>772</v>
      </c>
      <c r="I267" s="222">
        <v>859775.9</v>
      </c>
      <c r="J267" s="222">
        <v>30362.400000000001</v>
      </c>
      <c r="K267" s="223">
        <v>0</v>
      </c>
      <c r="L267" s="221">
        <v>1156</v>
      </c>
      <c r="M267" s="222">
        <v>1097695.4000000001</v>
      </c>
      <c r="N267" s="222">
        <v>64036.800000000003</v>
      </c>
      <c r="O267" s="223">
        <v>0</v>
      </c>
      <c r="P267" s="221">
        <f t="shared" si="13"/>
        <v>109</v>
      </c>
      <c r="Q267" s="222">
        <f t="shared" si="13"/>
        <v>117565.80000000016</v>
      </c>
      <c r="R267" s="222">
        <f t="shared" si="13"/>
        <v>8258.4000000000015</v>
      </c>
      <c r="S267" s="223">
        <f t="shared" si="13"/>
        <v>0</v>
      </c>
      <c r="T267" s="221">
        <f t="shared" si="14"/>
        <v>384</v>
      </c>
      <c r="U267" s="222">
        <f t="shared" si="14"/>
        <v>237919.50000000012</v>
      </c>
      <c r="V267" s="222">
        <f t="shared" si="14"/>
        <v>33674.400000000001</v>
      </c>
      <c r="W267" s="223">
        <f t="shared" si="14"/>
        <v>0</v>
      </c>
      <c r="X267" s="208"/>
      <c r="Y267" s="208"/>
      <c r="Z267" s="208"/>
      <c r="AA267" s="208"/>
      <c r="AB267" s="208"/>
      <c r="AC267" s="208"/>
      <c r="AD267" s="208"/>
      <c r="AE267" s="208"/>
      <c r="AF267" s="208"/>
    </row>
    <row r="268" spans="1:32" s="218" customFormat="1" x14ac:dyDescent="0.2">
      <c r="A268" s="230" t="s">
        <v>782</v>
      </c>
      <c r="B268" s="219" t="s">
        <v>783</v>
      </c>
      <c r="C268" s="220" t="s">
        <v>269</v>
      </c>
      <c r="D268" s="221">
        <v>153</v>
      </c>
      <c r="E268" s="222">
        <v>222050</v>
      </c>
      <c r="F268" s="222">
        <v>285660</v>
      </c>
      <c r="G268" s="223">
        <v>0</v>
      </c>
      <c r="H268" s="221">
        <v>113</v>
      </c>
      <c r="I268" s="222">
        <v>264708.5</v>
      </c>
      <c r="J268" s="222">
        <v>163080</v>
      </c>
      <c r="K268" s="223">
        <v>0</v>
      </c>
      <c r="L268" s="221">
        <v>169</v>
      </c>
      <c r="M268" s="222">
        <v>261509.9</v>
      </c>
      <c r="N268" s="222">
        <v>301860</v>
      </c>
      <c r="O268" s="223">
        <v>0</v>
      </c>
      <c r="P268" s="221">
        <f t="shared" si="13"/>
        <v>16</v>
      </c>
      <c r="Q268" s="222">
        <f t="shared" si="13"/>
        <v>39459.899999999994</v>
      </c>
      <c r="R268" s="222">
        <f t="shared" si="13"/>
        <v>16200</v>
      </c>
      <c r="S268" s="223">
        <f t="shared" si="13"/>
        <v>0</v>
      </c>
      <c r="T268" s="221">
        <f t="shared" si="14"/>
        <v>56</v>
      </c>
      <c r="U268" s="222">
        <f t="shared" si="14"/>
        <v>-3198.6000000000058</v>
      </c>
      <c r="V268" s="222">
        <f t="shared" si="14"/>
        <v>138780</v>
      </c>
      <c r="W268" s="223">
        <f t="shared" si="14"/>
        <v>0</v>
      </c>
      <c r="X268" s="208"/>
      <c r="Y268" s="208"/>
      <c r="Z268" s="208"/>
      <c r="AA268" s="208"/>
      <c r="AB268" s="208"/>
      <c r="AC268" s="208"/>
      <c r="AD268" s="208"/>
      <c r="AE268" s="208"/>
      <c r="AF268" s="208"/>
    </row>
    <row r="269" spans="1:32" s="218" customFormat="1" x14ac:dyDescent="0.2">
      <c r="A269" s="230" t="s">
        <v>784</v>
      </c>
      <c r="B269" s="219" t="s">
        <v>785</v>
      </c>
      <c r="C269" s="220" t="s">
        <v>269</v>
      </c>
      <c r="D269" s="221">
        <v>4498</v>
      </c>
      <c r="E269" s="222">
        <v>2552417</v>
      </c>
      <c r="F269" s="222">
        <v>233425.74</v>
      </c>
      <c r="G269" s="223">
        <v>6704226.9399999864</v>
      </c>
      <c r="H269" s="221">
        <v>3002</v>
      </c>
      <c r="I269" s="222">
        <v>2278123.4</v>
      </c>
      <c r="J269" s="222">
        <v>180412.94</v>
      </c>
      <c r="K269" s="223">
        <v>7707185.629999999</v>
      </c>
      <c r="L269" s="221">
        <v>4152</v>
      </c>
      <c r="M269" s="222">
        <v>2555888</v>
      </c>
      <c r="N269" s="222">
        <v>280372.40000000002</v>
      </c>
      <c r="O269" s="223">
        <v>8798148.5799999982</v>
      </c>
      <c r="P269" s="221">
        <f t="shared" si="13"/>
        <v>-346</v>
      </c>
      <c r="Q269" s="222">
        <f t="shared" si="13"/>
        <v>3471</v>
      </c>
      <c r="R269" s="222">
        <f t="shared" si="13"/>
        <v>46946.660000000033</v>
      </c>
      <c r="S269" s="223">
        <f t="shared" si="13"/>
        <v>2093921.6400000118</v>
      </c>
      <c r="T269" s="221">
        <f t="shared" si="14"/>
        <v>1150</v>
      </c>
      <c r="U269" s="222">
        <f t="shared" si="14"/>
        <v>277764.60000000009</v>
      </c>
      <c r="V269" s="222">
        <f t="shared" si="14"/>
        <v>99959.460000000021</v>
      </c>
      <c r="W269" s="223">
        <f t="shared" si="14"/>
        <v>1090962.9499999993</v>
      </c>
      <c r="X269" s="208"/>
      <c r="Y269" s="208"/>
      <c r="Z269" s="208"/>
      <c r="AA269" s="208"/>
      <c r="AB269" s="208"/>
      <c r="AC269" s="208"/>
      <c r="AD269" s="208"/>
      <c r="AE269" s="208"/>
      <c r="AF269" s="208"/>
    </row>
    <row r="270" spans="1:32" s="218" customFormat="1" x14ac:dyDescent="0.2">
      <c r="A270" s="230" t="s">
        <v>786</v>
      </c>
      <c r="B270" s="219" t="s">
        <v>787</v>
      </c>
      <c r="C270" s="220" t="s">
        <v>269</v>
      </c>
      <c r="D270" s="221">
        <v>3636</v>
      </c>
      <c r="E270" s="222">
        <v>6671621.3999999994</v>
      </c>
      <c r="F270" s="222">
        <v>507941.76000000077</v>
      </c>
      <c r="G270" s="223">
        <v>0</v>
      </c>
      <c r="H270" s="221">
        <v>1882</v>
      </c>
      <c r="I270" s="222">
        <v>6363902.4000000004</v>
      </c>
      <c r="J270" s="222">
        <v>113862</v>
      </c>
      <c r="K270" s="223">
        <v>0</v>
      </c>
      <c r="L270" s="221">
        <v>3043</v>
      </c>
      <c r="M270" s="222">
        <v>6860453.9800000004</v>
      </c>
      <c r="N270" s="222">
        <v>100863</v>
      </c>
      <c r="O270" s="223">
        <v>0</v>
      </c>
      <c r="P270" s="221">
        <f t="shared" si="13"/>
        <v>-593</v>
      </c>
      <c r="Q270" s="222">
        <f t="shared" si="13"/>
        <v>188832.58000000101</v>
      </c>
      <c r="R270" s="222">
        <f t="shared" si="13"/>
        <v>-407078.76000000077</v>
      </c>
      <c r="S270" s="223">
        <f t="shared" si="13"/>
        <v>0</v>
      </c>
      <c r="T270" s="221">
        <f t="shared" si="14"/>
        <v>1161</v>
      </c>
      <c r="U270" s="222">
        <f t="shared" si="14"/>
        <v>496551.58000000007</v>
      </c>
      <c r="V270" s="222">
        <f t="shared" si="14"/>
        <v>-12999</v>
      </c>
      <c r="W270" s="223">
        <f t="shared" si="14"/>
        <v>0</v>
      </c>
      <c r="X270" s="208"/>
      <c r="Y270" s="208"/>
      <c r="Z270" s="208"/>
      <c r="AA270" s="208"/>
      <c r="AB270" s="208"/>
      <c r="AC270" s="208"/>
      <c r="AD270" s="208"/>
      <c r="AE270" s="208"/>
      <c r="AF270" s="208"/>
    </row>
    <row r="271" spans="1:32" s="218" customFormat="1" x14ac:dyDescent="0.2">
      <c r="A271" s="230" t="s">
        <v>788</v>
      </c>
      <c r="B271" s="219" t="s">
        <v>789</v>
      </c>
      <c r="C271" s="220" t="s">
        <v>269</v>
      </c>
      <c r="D271" s="221">
        <v>218</v>
      </c>
      <c r="E271" s="222">
        <v>249160</v>
      </c>
      <c r="F271" s="222">
        <v>0</v>
      </c>
      <c r="G271" s="223">
        <v>0</v>
      </c>
      <c r="H271" s="221">
        <v>148</v>
      </c>
      <c r="I271" s="222">
        <v>263736</v>
      </c>
      <c r="J271" s="222">
        <v>0</v>
      </c>
      <c r="K271" s="223">
        <v>0</v>
      </c>
      <c r="L271" s="221">
        <v>170</v>
      </c>
      <c r="M271" s="222">
        <v>280661.8</v>
      </c>
      <c r="N271" s="222">
        <v>0</v>
      </c>
      <c r="O271" s="223">
        <v>0</v>
      </c>
      <c r="P271" s="221">
        <f t="shared" si="13"/>
        <v>-48</v>
      </c>
      <c r="Q271" s="222">
        <f t="shared" si="13"/>
        <v>31501.799999999988</v>
      </c>
      <c r="R271" s="222">
        <f t="shared" si="13"/>
        <v>0</v>
      </c>
      <c r="S271" s="223">
        <f t="shared" si="13"/>
        <v>0</v>
      </c>
      <c r="T271" s="221">
        <f t="shared" si="14"/>
        <v>22</v>
      </c>
      <c r="U271" s="222">
        <f t="shared" si="14"/>
        <v>16925.799999999988</v>
      </c>
      <c r="V271" s="222">
        <f t="shared" si="14"/>
        <v>0</v>
      </c>
      <c r="W271" s="223">
        <f t="shared" si="14"/>
        <v>0</v>
      </c>
      <c r="X271" s="208"/>
      <c r="Y271" s="208"/>
      <c r="Z271" s="208"/>
      <c r="AA271" s="208"/>
      <c r="AB271" s="208"/>
      <c r="AC271" s="208"/>
      <c r="AD271" s="208"/>
      <c r="AE271" s="208"/>
      <c r="AF271" s="208"/>
    </row>
    <row r="272" spans="1:32" s="218" customFormat="1" x14ac:dyDescent="0.2">
      <c r="A272" s="230" t="s">
        <v>790</v>
      </c>
      <c r="B272" s="219" t="s">
        <v>791</v>
      </c>
      <c r="C272" s="220" t="s">
        <v>269</v>
      </c>
      <c r="D272" s="221">
        <v>342</v>
      </c>
      <c r="E272" s="222">
        <v>441270</v>
      </c>
      <c r="F272" s="222">
        <v>2160</v>
      </c>
      <c r="G272" s="223">
        <v>0</v>
      </c>
      <c r="H272" s="221">
        <v>198</v>
      </c>
      <c r="I272" s="222">
        <v>364498</v>
      </c>
      <c r="J272" s="222">
        <v>0</v>
      </c>
      <c r="K272" s="223">
        <v>0</v>
      </c>
      <c r="L272" s="221">
        <v>249</v>
      </c>
      <c r="M272" s="222">
        <v>376877.80000000005</v>
      </c>
      <c r="N272" s="222">
        <v>0</v>
      </c>
      <c r="O272" s="223">
        <v>0</v>
      </c>
      <c r="P272" s="221">
        <f t="shared" si="13"/>
        <v>-93</v>
      </c>
      <c r="Q272" s="222">
        <f t="shared" si="13"/>
        <v>-64392.199999999953</v>
      </c>
      <c r="R272" s="222">
        <f t="shared" si="13"/>
        <v>-2160</v>
      </c>
      <c r="S272" s="223">
        <f t="shared" si="13"/>
        <v>0</v>
      </c>
      <c r="T272" s="221">
        <f t="shared" si="14"/>
        <v>51</v>
      </c>
      <c r="U272" s="222">
        <f t="shared" si="14"/>
        <v>12379.800000000047</v>
      </c>
      <c r="V272" s="222">
        <f t="shared" si="14"/>
        <v>0</v>
      </c>
      <c r="W272" s="223">
        <f t="shared" si="14"/>
        <v>0</v>
      </c>
      <c r="X272" s="208"/>
      <c r="Y272" s="208"/>
      <c r="Z272" s="208"/>
      <c r="AA272" s="208"/>
      <c r="AB272" s="208"/>
      <c r="AC272" s="208"/>
      <c r="AD272" s="208"/>
      <c r="AE272" s="208"/>
      <c r="AF272" s="208"/>
    </row>
    <row r="273" spans="1:32" s="218" customFormat="1" x14ac:dyDescent="0.2">
      <c r="A273" s="230" t="s">
        <v>792</v>
      </c>
      <c r="B273" s="219" t="s">
        <v>793</v>
      </c>
      <c r="C273" s="220" t="s">
        <v>269</v>
      </c>
      <c r="D273" s="221">
        <v>9041</v>
      </c>
      <c r="E273" s="222">
        <v>11310252.800000001</v>
      </c>
      <c r="F273" s="222">
        <v>273185.42999999993</v>
      </c>
      <c r="G273" s="223">
        <v>4104318.0599999977</v>
      </c>
      <c r="H273" s="221">
        <v>6735</v>
      </c>
      <c r="I273" s="222">
        <v>11259421</v>
      </c>
      <c r="J273" s="222">
        <v>194015.59999999998</v>
      </c>
      <c r="K273" s="223">
        <v>5898650.9200000018</v>
      </c>
      <c r="L273" s="221">
        <v>9071</v>
      </c>
      <c r="M273" s="222">
        <v>13024044.439999999</v>
      </c>
      <c r="N273" s="222">
        <v>277116.33999999997</v>
      </c>
      <c r="O273" s="223">
        <v>6138928.7600000007</v>
      </c>
      <c r="P273" s="221">
        <f t="shared" si="13"/>
        <v>30</v>
      </c>
      <c r="Q273" s="222">
        <f t="shared" si="13"/>
        <v>1713791.6399999987</v>
      </c>
      <c r="R273" s="222">
        <f t="shared" si="13"/>
        <v>3930.9100000000326</v>
      </c>
      <c r="S273" s="223">
        <f t="shared" si="13"/>
        <v>2034610.700000003</v>
      </c>
      <c r="T273" s="221">
        <f t="shared" si="14"/>
        <v>2336</v>
      </c>
      <c r="U273" s="222">
        <f t="shared" si="14"/>
        <v>1764623.4399999995</v>
      </c>
      <c r="V273" s="222">
        <f t="shared" si="14"/>
        <v>83100.739999999991</v>
      </c>
      <c r="W273" s="223">
        <f t="shared" si="14"/>
        <v>240277.83999999892</v>
      </c>
      <c r="X273" s="208"/>
      <c r="Y273" s="208"/>
      <c r="Z273" s="208"/>
      <c r="AA273" s="208"/>
      <c r="AB273" s="208"/>
      <c r="AC273" s="208"/>
      <c r="AD273" s="208"/>
      <c r="AE273" s="208"/>
      <c r="AF273" s="208"/>
    </row>
    <row r="274" spans="1:32" s="218" customFormat="1" x14ac:dyDescent="0.2">
      <c r="A274" s="230" t="s">
        <v>794</v>
      </c>
      <c r="B274" s="219" t="s">
        <v>795</v>
      </c>
      <c r="C274" s="220" t="s">
        <v>269</v>
      </c>
      <c r="D274" s="221">
        <v>4696</v>
      </c>
      <c r="E274" s="222">
        <v>11243949.6</v>
      </c>
      <c r="F274" s="222">
        <v>1103864.9399999976</v>
      </c>
      <c r="G274" s="223">
        <v>5716844.9099999936</v>
      </c>
      <c r="H274" s="221">
        <v>4064</v>
      </c>
      <c r="I274" s="222">
        <v>10346790.800000001</v>
      </c>
      <c r="J274" s="222">
        <v>304583</v>
      </c>
      <c r="K274" s="223">
        <v>6762437.7799999984</v>
      </c>
      <c r="L274" s="221">
        <v>4598</v>
      </c>
      <c r="M274" s="222">
        <v>12157410.5</v>
      </c>
      <c r="N274" s="222">
        <v>308835</v>
      </c>
      <c r="O274" s="223">
        <v>7387121.4600000009</v>
      </c>
      <c r="P274" s="221">
        <f t="shared" si="13"/>
        <v>-98</v>
      </c>
      <c r="Q274" s="222">
        <f t="shared" si="13"/>
        <v>913460.90000000037</v>
      </c>
      <c r="R274" s="222">
        <f t="shared" si="13"/>
        <v>-795029.93999999762</v>
      </c>
      <c r="S274" s="223">
        <f t="shared" si="13"/>
        <v>1670276.5500000073</v>
      </c>
      <c r="T274" s="221">
        <f t="shared" si="14"/>
        <v>534</v>
      </c>
      <c r="U274" s="222">
        <f t="shared" si="14"/>
        <v>1810619.6999999993</v>
      </c>
      <c r="V274" s="222">
        <f t="shared" si="14"/>
        <v>4252</v>
      </c>
      <c r="W274" s="223">
        <f t="shared" si="14"/>
        <v>624683.6800000025</v>
      </c>
      <c r="X274" s="208"/>
      <c r="Y274" s="208"/>
      <c r="Z274" s="208"/>
      <c r="AA274" s="208"/>
      <c r="AB274" s="208"/>
      <c r="AC274" s="208"/>
      <c r="AD274" s="208"/>
      <c r="AE274" s="208"/>
      <c r="AF274" s="208"/>
    </row>
    <row r="275" spans="1:32" s="218" customFormat="1" x14ac:dyDescent="0.2">
      <c r="A275" s="230" t="s">
        <v>796</v>
      </c>
      <c r="B275" s="219" t="s">
        <v>797</v>
      </c>
      <c r="C275" s="220" t="s">
        <v>269</v>
      </c>
      <c r="D275" s="221">
        <v>2521</v>
      </c>
      <c r="E275" s="222">
        <v>1899223.8</v>
      </c>
      <c r="F275" s="222">
        <v>511</v>
      </c>
      <c r="G275" s="223">
        <v>5246511.9500000086</v>
      </c>
      <c r="H275" s="221">
        <v>2374</v>
      </c>
      <c r="I275" s="222">
        <v>1854167.8</v>
      </c>
      <c r="J275" s="222">
        <v>415</v>
      </c>
      <c r="K275" s="223">
        <v>5858491.8600000013</v>
      </c>
      <c r="L275" s="221">
        <v>2800</v>
      </c>
      <c r="M275" s="222">
        <v>2292270.9799999995</v>
      </c>
      <c r="N275" s="222">
        <v>830</v>
      </c>
      <c r="O275" s="223">
        <v>6074127.3300000019</v>
      </c>
      <c r="P275" s="221">
        <f t="shared" si="13"/>
        <v>279</v>
      </c>
      <c r="Q275" s="222">
        <f t="shared" si="13"/>
        <v>393047.17999999947</v>
      </c>
      <c r="R275" s="222">
        <f t="shared" si="13"/>
        <v>319</v>
      </c>
      <c r="S275" s="223">
        <f t="shared" si="13"/>
        <v>827615.37999999337</v>
      </c>
      <c r="T275" s="221">
        <f t="shared" si="14"/>
        <v>426</v>
      </c>
      <c r="U275" s="222">
        <f t="shared" si="14"/>
        <v>438103.17999999947</v>
      </c>
      <c r="V275" s="222">
        <f t="shared" si="14"/>
        <v>415</v>
      </c>
      <c r="W275" s="223">
        <f t="shared" si="14"/>
        <v>215635.47000000067</v>
      </c>
      <c r="X275" s="208"/>
      <c r="Y275" s="208"/>
      <c r="Z275" s="208"/>
      <c r="AA275" s="208"/>
      <c r="AB275" s="208"/>
      <c r="AC275" s="208"/>
      <c r="AD275" s="208"/>
      <c r="AE275" s="208"/>
      <c r="AF275" s="208"/>
    </row>
    <row r="276" spans="1:32" s="218" customFormat="1" x14ac:dyDescent="0.2">
      <c r="A276" s="230" t="s">
        <v>798</v>
      </c>
      <c r="B276" s="219" t="s">
        <v>799</v>
      </c>
      <c r="C276" s="220" t="s">
        <v>269</v>
      </c>
      <c r="D276" s="221">
        <v>950</v>
      </c>
      <c r="E276" s="222">
        <v>675366</v>
      </c>
      <c r="F276" s="222">
        <v>0</v>
      </c>
      <c r="G276" s="223">
        <v>0</v>
      </c>
      <c r="H276" s="221">
        <v>762</v>
      </c>
      <c r="I276" s="222">
        <v>670282.80000000005</v>
      </c>
      <c r="J276" s="222">
        <v>0</v>
      </c>
      <c r="K276" s="223">
        <v>0</v>
      </c>
      <c r="L276" s="221">
        <v>923</v>
      </c>
      <c r="M276" s="222">
        <v>773856.10000000009</v>
      </c>
      <c r="N276" s="222">
        <v>0</v>
      </c>
      <c r="O276" s="223">
        <v>0</v>
      </c>
      <c r="P276" s="221">
        <f t="shared" si="13"/>
        <v>-27</v>
      </c>
      <c r="Q276" s="222">
        <f t="shared" si="13"/>
        <v>98490.100000000093</v>
      </c>
      <c r="R276" s="222">
        <f t="shared" si="13"/>
        <v>0</v>
      </c>
      <c r="S276" s="223">
        <f t="shared" si="13"/>
        <v>0</v>
      </c>
      <c r="T276" s="221">
        <f t="shared" si="14"/>
        <v>161</v>
      </c>
      <c r="U276" s="222">
        <f t="shared" si="14"/>
        <v>103573.30000000005</v>
      </c>
      <c r="V276" s="222">
        <f t="shared" si="14"/>
        <v>0</v>
      </c>
      <c r="W276" s="223">
        <f t="shared" si="14"/>
        <v>0</v>
      </c>
      <c r="X276" s="208"/>
      <c r="Y276" s="208"/>
      <c r="Z276" s="208"/>
      <c r="AA276" s="208"/>
      <c r="AB276" s="208"/>
      <c r="AC276" s="208"/>
      <c r="AD276" s="208"/>
      <c r="AE276" s="208"/>
      <c r="AF276" s="208"/>
    </row>
    <row r="277" spans="1:32" s="218" customFormat="1" x14ac:dyDescent="0.2">
      <c r="A277" s="230" t="s">
        <v>800</v>
      </c>
      <c r="B277" s="219" t="s">
        <v>801</v>
      </c>
      <c r="C277" s="220" t="s">
        <v>274</v>
      </c>
      <c r="D277" s="221">
        <v>3443</v>
      </c>
      <c r="E277" s="222">
        <v>3271158</v>
      </c>
      <c r="F277" s="222">
        <v>0</v>
      </c>
      <c r="G277" s="223">
        <v>0</v>
      </c>
      <c r="H277" s="221">
        <v>2864</v>
      </c>
      <c r="I277" s="222">
        <v>3291541.4</v>
      </c>
      <c r="J277" s="222">
        <v>0</v>
      </c>
      <c r="K277" s="223">
        <v>0</v>
      </c>
      <c r="L277" s="221">
        <v>3000</v>
      </c>
      <c r="M277" s="222">
        <v>3515645.6399999997</v>
      </c>
      <c r="N277" s="222">
        <v>0</v>
      </c>
      <c r="O277" s="223">
        <v>0</v>
      </c>
      <c r="P277" s="221">
        <f t="shared" si="13"/>
        <v>-443</v>
      </c>
      <c r="Q277" s="222">
        <f t="shared" si="13"/>
        <v>244487.63999999966</v>
      </c>
      <c r="R277" s="222">
        <f t="shared" si="13"/>
        <v>0</v>
      </c>
      <c r="S277" s="223">
        <f t="shared" si="13"/>
        <v>0</v>
      </c>
      <c r="T277" s="221">
        <f t="shared" si="14"/>
        <v>136</v>
      </c>
      <c r="U277" s="222">
        <f t="shared" si="14"/>
        <v>224104.23999999976</v>
      </c>
      <c r="V277" s="222">
        <f t="shared" si="14"/>
        <v>0</v>
      </c>
      <c r="W277" s="223">
        <f t="shared" si="14"/>
        <v>0</v>
      </c>
      <c r="X277" s="208"/>
      <c r="Y277" s="208"/>
      <c r="Z277" s="208"/>
      <c r="AA277" s="208"/>
      <c r="AB277" s="208"/>
      <c r="AC277" s="208"/>
      <c r="AD277" s="208"/>
      <c r="AE277" s="208"/>
      <c r="AF277" s="208"/>
    </row>
    <row r="278" spans="1:32" s="218" customFormat="1" x14ac:dyDescent="0.2">
      <c r="A278" s="230" t="s">
        <v>802</v>
      </c>
      <c r="B278" s="219" t="s">
        <v>803</v>
      </c>
      <c r="C278" s="220" t="s">
        <v>274</v>
      </c>
      <c r="D278" s="221">
        <v>1986</v>
      </c>
      <c r="E278" s="222">
        <v>1560693</v>
      </c>
      <c r="F278" s="222">
        <v>0</v>
      </c>
      <c r="G278" s="223">
        <v>0</v>
      </c>
      <c r="H278" s="221">
        <v>1775</v>
      </c>
      <c r="I278" s="222">
        <v>1530730</v>
      </c>
      <c r="J278" s="222">
        <v>0</v>
      </c>
      <c r="K278" s="223">
        <v>0</v>
      </c>
      <c r="L278" s="221">
        <v>1873</v>
      </c>
      <c r="M278" s="222">
        <v>1672249.6</v>
      </c>
      <c r="N278" s="222">
        <v>0</v>
      </c>
      <c r="O278" s="223">
        <v>0</v>
      </c>
      <c r="P278" s="221">
        <f t="shared" si="13"/>
        <v>-113</v>
      </c>
      <c r="Q278" s="222">
        <f t="shared" si="13"/>
        <v>111556.60000000009</v>
      </c>
      <c r="R278" s="222">
        <f t="shared" si="13"/>
        <v>0</v>
      </c>
      <c r="S278" s="223">
        <f t="shared" si="13"/>
        <v>0</v>
      </c>
      <c r="T278" s="221">
        <f t="shared" si="14"/>
        <v>98</v>
      </c>
      <c r="U278" s="222">
        <f t="shared" si="14"/>
        <v>141519.60000000009</v>
      </c>
      <c r="V278" s="222">
        <f t="shared" si="14"/>
        <v>0</v>
      </c>
      <c r="W278" s="223">
        <f t="shared" si="14"/>
        <v>0</v>
      </c>
      <c r="X278" s="208"/>
      <c r="Y278" s="208"/>
      <c r="Z278" s="208"/>
      <c r="AA278" s="208"/>
      <c r="AB278" s="208"/>
      <c r="AC278" s="208"/>
      <c r="AD278" s="208"/>
      <c r="AE278" s="208"/>
      <c r="AF278" s="208"/>
    </row>
    <row r="279" spans="1:32" s="218" customFormat="1" x14ac:dyDescent="0.2">
      <c r="A279" s="230" t="s">
        <v>804</v>
      </c>
      <c r="B279" s="219" t="s">
        <v>805</v>
      </c>
      <c r="C279" s="220" t="s">
        <v>274</v>
      </c>
      <c r="D279" s="221">
        <v>1795</v>
      </c>
      <c r="E279" s="222">
        <v>1289204</v>
      </c>
      <c r="F279" s="222">
        <v>0</v>
      </c>
      <c r="G279" s="223">
        <v>0</v>
      </c>
      <c r="H279" s="221">
        <v>1645</v>
      </c>
      <c r="I279" s="222">
        <v>1321994</v>
      </c>
      <c r="J279" s="222">
        <v>0</v>
      </c>
      <c r="K279" s="223">
        <v>0</v>
      </c>
      <c r="L279" s="221">
        <v>1901</v>
      </c>
      <c r="M279" s="222">
        <v>1492507</v>
      </c>
      <c r="N279" s="222">
        <v>0</v>
      </c>
      <c r="O279" s="223">
        <v>0</v>
      </c>
      <c r="P279" s="221">
        <f t="shared" si="13"/>
        <v>106</v>
      </c>
      <c r="Q279" s="222">
        <f t="shared" si="13"/>
        <v>203303</v>
      </c>
      <c r="R279" s="222">
        <f t="shared" si="13"/>
        <v>0</v>
      </c>
      <c r="S279" s="223">
        <f t="shared" si="13"/>
        <v>0</v>
      </c>
      <c r="T279" s="221">
        <f t="shared" si="14"/>
        <v>256</v>
      </c>
      <c r="U279" s="222">
        <f t="shared" si="14"/>
        <v>170513</v>
      </c>
      <c r="V279" s="222">
        <f t="shared" si="14"/>
        <v>0</v>
      </c>
      <c r="W279" s="223">
        <f t="shared" si="14"/>
        <v>0</v>
      </c>
      <c r="X279" s="208"/>
      <c r="Y279" s="208"/>
      <c r="Z279" s="208"/>
      <c r="AA279" s="208"/>
      <c r="AB279" s="208"/>
      <c r="AC279" s="208"/>
      <c r="AD279" s="208"/>
      <c r="AE279" s="208"/>
      <c r="AF279" s="208"/>
    </row>
    <row r="280" spans="1:32" s="218" customFormat="1" x14ac:dyDescent="0.2">
      <c r="A280" s="230" t="s">
        <v>806</v>
      </c>
      <c r="B280" s="219" t="s">
        <v>807</v>
      </c>
      <c r="C280" s="220" t="s">
        <v>274</v>
      </c>
      <c r="D280" s="221">
        <v>2385</v>
      </c>
      <c r="E280" s="222">
        <v>1344259</v>
      </c>
      <c r="F280" s="222">
        <v>0</v>
      </c>
      <c r="G280" s="223">
        <v>0</v>
      </c>
      <c r="H280" s="221">
        <v>1177</v>
      </c>
      <c r="I280" s="222">
        <v>1062812.8</v>
      </c>
      <c r="J280" s="222">
        <v>0</v>
      </c>
      <c r="K280" s="223">
        <v>0</v>
      </c>
      <c r="L280" s="221">
        <v>2099</v>
      </c>
      <c r="M280" s="222">
        <v>1416648.8</v>
      </c>
      <c r="N280" s="222">
        <v>0</v>
      </c>
      <c r="O280" s="223">
        <v>0</v>
      </c>
      <c r="P280" s="221">
        <f t="shared" si="13"/>
        <v>-286</v>
      </c>
      <c r="Q280" s="222">
        <f t="shared" si="13"/>
        <v>72389.800000000047</v>
      </c>
      <c r="R280" s="222">
        <f t="shared" si="13"/>
        <v>0</v>
      </c>
      <c r="S280" s="223">
        <f t="shared" si="13"/>
        <v>0</v>
      </c>
      <c r="T280" s="221">
        <f t="shared" si="14"/>
        <v>922</v>
      </c>
      <c r="U280" s="222">
        <f t="shared" si="14"/>
        <v>353836</v>
      </c>
      <c r="V280" s="222">
        <f t="shared" si="14"/>
        <v>0</v>
      </c>
      <c r="W280" s="223">
        <f t="shared" si="14"/>
        <v>0</v>
      </c>
      <c r="X280" s="208"/>
      <c r="Y280" s="208"/>
      <c r="Z280" s="208"/>
      <c r="AA280" s="208"/>
      <c r="AB280" s="208"/>
      <c r="AC280" s="208"/>
      <c r="AD280" s="208"/>
      <c r="AE280" s="208"/>
      <c r="AF280" s="208"/>
    </row>
    <row r="281" spans="1:32" s="218" customFormat="1" x14ac:dyDescent="0.2">
      <c r="A281" s="230" t="s">
        <v>808</v>
      </c>
      <c r="B281" s="219" t="s">
        <v>809</v>
      </c>
      <c r="C281" s="220" t="s">
        <v>274</v>
      </c>
      <c r="D281" s="221">
        <v>605</v>
      </c>
      <c r="E281" s="222">
        <v>665354</v>
      </c>
      <c r="F281" s="222">
        <v>170907.84</v>
      </c>
      <c r="G281" s="223">
        <v>0</v>
      </c>
      <c r="H281" s="221">
        <v>306</v>
      </c>
      <c r="I281" s="222">
        <v>563430</v>
      </c>
      <c r="J281" s="222">
        <v>133233.20000000001</v>
      </c>
      <c r="K281" s="223">
        <v>0</v>
      </c>
      <c r="L281" s="221">
        <v>513</v>
      </c>
      <c r="M281" s="222">
        <v>706374.1</v>
      </c>
      <c r="N281" s="222">
        <v>169227.52000000002</v>
      </c>
      <c r="O281" s="223">
        <v>0</v>
      </c>
      <c r="P281" s="221">
        <f t="shared" si="13"/>
        <v>-92</v>
      </c>
      <c r="Q281" s="222">
        <f t="shared" si="13"/>
        <v>41020.099999999977</v>
      </c>
      <c r="R281" s="222">
        <f t="shared" si="13"/>
        <v>-1680.3199999999779</v>
      </c>
      <c r="S281" s="223">
        <f t="shared" si="13"/>
        <v>0</v>
      </c>
      <c r="T281" s="221">
        <f t="shared" si="14"/>
        <v>207</v>
      </c>
      <c r="U281" s="222">
        <f t="shared" si="14"/>
        <v>142944.09999999998</v>
      </c>
      <c r="V281" s="222">
        <f t="shared" si="14"/>
        <v>35994.320000000007</v>
      </c>
      <c r="W281" s="223">
        <f t="shared" si="14"/>
        <v>0</v>
      </c>
      <c r="X281" s="208"/>
      <c r="Y281" s="208"/>
      <c r="Z281" s="208"/>
      <c r="AA281" s="208"/>
      <c r="AB281" s="208"/>
      <c r="AC281" s="208"/>
      <c r="AD281" s="208"/>
      <c r="AE281" s="208"/>
      <c r="AF281" s="208"/>
    </row>
    <row r="282" spans="1:32" s="218" customFormat="1" x14ac:dyDescent="0.2">
      <c r="A282" s="230" t="s">
        <v>810</v>
      </c>
      <c r="B282" s="219" t="s">
        <v>811</v>
      </c>
      <c r="C282" s="220" t="s">
        <v>274</v>
      </c>
      <c r="D282" s="221">
        <v>1329</v>
      </c>
      <c r="E282" s="222">
        <v>888592.8</v>
      </c>
      <c r="F282" s="222">
        <v>0</v>
      </c>
      <c r="G282" s="223">
        <v>0</v>
      </c>
      <c r="H282" s="221">
        <v>578</v>
      </c>
      <c r="I282" s="222">
        <v>813288.39999999991</v>
      </c>
      <c r="J282" s="222">
        <v>0</v>
      </c>
      <c r="K282" s="223">
        <v>0</v>
      </c>
      <c r="L282" s="221">
        <v>1304</v>
      </c>
      <c r="M282" s="222">
        <v>990866.98</v>
      </c>
      <c r="N282" s="222">
        <v>0</v>
      </c>
      <c r="O282" s="223">
        <v>0</v>
      </c>
      <c r="P282" s="221">
        <f t="shared" si="13"/>
        <v>-25</v>
      </c>
      <c r="Q282" s="222">
        <f t="shared" si="13"/>
        <v>102274.17999999993</v>
      </c>
      <c r="R282" s="222">
        <f t="shared" si="13"/>
        <v>0</v>
      </c>
      <c r="S282" s="223">
        <f t="shared" si="13"/>
        <v>0</v>
      </c>
      <c r="T282" s="221">
        <f t="shared" si="14"/>
        <v>726</v>
      </c>
      <c r="U282" s="222">
        <f t="shared" si="14"/>
        <v>177578.58000000007</v>
      </c>
      <c r="V282" s="222">
        <f t="shared" si="14"/>
        <v>0</v>
      </c>
      <c r="W282" s="223">
        <f t="shared" si="14"/>
        <v>0</v>
      </c>
      <c r="X282" s="208"/>
      <c r="Y282" s="208"/>
      <c r="Z282" s="208"/>
      <c r="AA282" s="208"/>
      <c r="AB282" s="208"/>
      <c r="AC282" s="208"/>
      <c r="AD282" s="208"/>
      <c r="AE282" s="208"/>
      <c r="AF282" s="208"/>
    </row>
    <row r="283" spans="1:32" s="218" customFormat="1" x14ac:dyDescent="0.2">
      <c r="A283" s="230" t="s">
        <v>812</v>
      </c>
      <c r="B283" s="219" t="s">
        <v>813</v>
      </c>
      <c r="C283" s="220" t="s">
        <v>274</v>
      </c>
      <c r="D283" s="221">
        <v>1356</v>
      </c>
      <c r="E283" s="222">
        <v>1607666.2</v>
      </c>
      <c r="F283" s="222">
        <v>0</v>
      </c>
      <c r="G283" s="223">
        <v>0</v>
      </c>
      <c r="H283" s="221">
        <v>1127</v>
      </c>
      <c r="I283" s="222">
        <v>1625282</v>
      </c>
      <c r="J283" s="222">
        <v>0</v>
      </c>
      <c r="K283" s="223">
        <v>0</v>
      </c>
      <c r="L283" s="221">
        <v>1443</v>
      </c>
      <c r="M283" s="222">
        <v>1630646.2000000002</v>
      </c>
      <c r="N283" s="222">
        <v>0</v>
      </c>
      <c r="O283" s="223">
        <v>0</v>
      </c>
      <c r="P283" s="221">
        <f t="shared" si="13"/>
        <v>87</v>
      </c>
      <c r="Q283" s="222">
        <f t="shared" si="13"/>
        <v>22980.000000000233</v>
      </c>
      <c r="R283" s="222">
        <f t="shared" si="13"/>
        <v>0</v>
      </c>
      <c r="S283" s="223">
        <f t="shared" si="13"/>
        <v>0</v>
      </c>
      <c r="T283" s="221">
        <f t="shared" si="14"/>
        <v>316</v>
      </c>
      <c r="U283" s="222">
        <f t="shared" si="14"/>
        <v>5364.2000000001863</v>
      </c>
      <c r="V283" s="222">
        <f t="shared" si="14"/>
        <v>0</v>
      </c>
      <c r="W283" s="223">
        <f t="shared" si="14"/>
        <v>0</v>
      </c>
      <c r="X283" s="208"/>
      <c r="Y283" s="208"/>
      <c r="Z283" s="208"/>
      <c r="AA283" s="208"/>
      <c r="AB283" s="208"/>
      <c r="AC283" s="208"/>
      <c r="AD283" s="208"/>
      <c r="AE283" s="208"/>
      <c r="AF283" s="208"/>
    </row>
    <row r="284" spans="1:32" s="218" customFormat="1" x14ac:dyDescent="0.2">
      <c r="A284" s="230" t="s">
        <v>814</v>
      </c>
      <c r="B284" s="219" t="s">
        <v>815</v>
      </c>
      <c r="C284" s="220" t="s">
        <v>274</v>
      </c>
      <c r="D284" s="221">
        <v>1032</v>
      </c>
      <c r="E284" s="222">
        <v>1186537.3999999999</v>
      </c>
      <c r="F284" s="222">
        <v>0</v>
      </c>
      <c r="G284" s="223">
        <v>0</v>
      </c>
      <c r="H284" s="221">
        <v>509</v>
      </c>
      <c r="I284" s="222">
        <v>1226825.05</v>
      </c>
      <c r="J284" s="222">
        <v>0</v>
      </c>
      <c r="K284" s="223">
        <v>0</v>
      </c>
      <c r="L284" s="221">
        <v>510</v>
      </c>
      <c r="M284" s="222">
        <v>1155963.3999999999</v>
      </c>
      <c r="N284" s="222">
        <v>0</v>
      </c>
      <c r="O284" s="223">
        <v>0</v>
      </c>
      <c r="P284" s="221">
        <f t="shared" si="13"/>
        <v>-522</v>
      </c>
      <c r="Q284" s="222">
        <f t="shared" si="13"/>
        <v>-30574</v>
      </c>
      <c r="R284" s="222">
        <f t="shared" si="13"/>
        <v>0</v>
      </c>
      <c r="S284" s="223">
        <f t="shared" si="13"/>
        <v>0</v>
      </c>
      <c r="T284" s="221">
        <f t="shared" si="14"/>
        <v>1</v>
      </c>
      <c r="U284" s="222">
        <f t="shared" si="14"/>
        <v>-70861.65000000014</v>
      </c>
      <c r="V284" s="222">
        <f t="shared" si="14"/>
        <v>0</v>
      </c>
      <c r="W284" s="223">
        <f t="shared" si="14"/>
        <v>0</v>
      </c>
      <c r="X284" s="208"/>
      <c r="Y284" s="208"/>
      <c r="Z284" s="208"/>
      <c r="AA284" s="208"/>
      <c r="AB284" s="208"/>
      <c r="AC284" s="208"/>
      <c r="AD284" s="208"/>
      <c r="AE284" s="208"/>
      <c r="AF284" s="208"/>
    </row>
    <row r="285" spans="1:32" s="218" customFormat="1" x14ac:dyDescent="0.2">
      <c r="A285" s="230" t="s">
        <v>816</v>
      </c>
      <c r="B285" s="219" t="s">
        <v>817</v>
      </c>
      <c r="C285" s="220" t="s">
        <v>274</v>
      </c>
      <c r="D285" s="221">
        <v>925</v>
      </c>
      <c r="E285" s="222">
        <v>726450.6</v>
      </c>
      <c r="F285" s="222">
        <v>0</v>
      </c>
      <c r="G285" s="223">
        <v>0</v>
      </c>
      <c r="H285" s="221">
        <v>567</v>
      </c>
      <c r="I285" s="222">
        <v>738769.8</v>
      </c>
      <c r="J285" s="222">
        <v>0</v>
      </c>
      <c r="K285" s="223">
        <v>0</v>
      </c>
      <c r="L285" s="221">
        <v>683</v>
      </c>
      <c r="M285" s="222">
        <v>707236.3</v>
      </c>
      <c r="N285" s="222">
        <v>0</v>
      </c>
      <c r="O285" s="223">
        <v>0</v>
      </c>
      <c r="P285" s="221">
        <f t="shared" si="13"/>
        <v>-242</v>
      </c>
      <c r="Q285" s="222">
        <f t="shared" si="13"/>
        <v>-19214.29999999993</v>
      </c>
      <c r="R285" s="222">
        <f t="shared" si="13"/>
        <v>0</v>
      </c>
      <c r="S285" s="223">
        <f t="shared" si="13"/>
        <v>0</v>
      </c>
      <c r="T285" s="221">
        <f t="shared" si="14"/>
        <v>116</v>
      </c>
      <c r="U285" s="222">
        <f t="shared" si="14"/>
        <v>-31533.5</v>
      </c>
      <c r="V285" s="222">
        <f t="shared" si="14"/>
        <v>0</v>
      </c>
      <c r="W285" s="223">
        <f t="shared" si="14"/>
        <v>0</v>
      </c>
      <c r="X285" s="208"/>
      <c r="Y285" s="208"/>
      <c r="Z285" s="208"/>
      <c r="AA285" s="208"/>
      <c r="AB285" s="208"/>
      <c r="AC285" s="208"/>
      <c r="AD285" s="208"/>
      <c r="AE285" s="208"/>
      <c r="AF285" s="208"/>
    </row>
    <row r="286" spans="1:32" s="218" customFormat="1" x14ac:dyDescent="0.2">
      <c r="A286" s="230" t="s">
        <v>818</v>
      </c>
      <c r="B286" s="219" t="s">
        <v>819</v>
      </c>
      <c r="C286" s="220" t="s">
        <v>274</v>
      </c>
      <c r="D286" s="221">
        <v>303</v>
      </c>
      <c r="E286" s="222">
        <v>258019</v>
      </c>
      <c r="F286" s="222">
        <v>0</v>
      </c>
      <c r="G286" s="223">
        <v>0</v>
      </c>
      <c r="H286" s="221"/>
      <c r="I286" s="222"/>
      <c r="J286" s="222"/>
      <c r="K286" s="223"/>
      <c r="L286" s="221"/>
      <c r="M286" s="222"/>
      <c r="N286" s="222"/>
      <c r="O286" s="223"/>
      <c r="P286" s="221">
        <f t="shared" si="13"/>
        <v>-303</v>
      </c>
      <c r="Q286" s="222">
        <f t="shared" si="13"/>
        <v>-258019</v>
      </c>
      <c r="R286" s="222">
        <f t="shared" si="13"/>
        <v>0</v>
      </c>
      <c r="S286" s="223">
        <f t="shared" si="13"/>
        <v>0</v>
      </c>
      <c r="T286" s="221">
        <f t="shared" si="14"/>
        <v>0</v>
      </c>
      <c r="U286" s="222">
        <f t="shared" si="14"/>
        <v>0</v>
      </c>
      <c r="V286" s="222">
        <f t="shared" si="14"/>
        <v>0</v>
      </c>
      <c r="W286" s="223">
        <f t="shared" si="14"/>
        <v>0</v>
      </c>
      <c r="X286" s="208"/>
      <c r="Y286" s="208"/>
      <c r="Z286" s="208"/>
      <c r="AA286" s="208"/>
      <c r="AB286" s="208"/>
      <c r="AC286" s="208"/>
      <c r="AD286" s="208"/>
      <c r="AE286" s="208"/>
      <c r="AF286" s="208"/>
    </row>
    <row r="287" spans="1:32" s="218" customFormat="1" x14ac:dyDescent="0.2">
      <c r="A287" s="230" t="s">
        <v>820</v>
      </c>
      <c r="B287" s="219" t="s">
        <v>821</v>
      </c>
      <c r="C287" s="220" t="s">
        <v>274</v>
      </c>
      <c r="D287" s="221">
        <v>166</v>
      </c>
      <c r="E287" s="222">
        <v>163202</v>
      </c>
      <c r="F287" s="222">
        <v>0</v>
      </c>
      <c r="G287" s="223">
        <v>0</v>
      </c>
      <c r="H287" s="221">
        <v>94</v>
      </c>
      <c r="I287" s="222">
        <v>156796</v>
      </c>
      <c r="J287" s="222">
        <v>0</v>
      </c>
      <c r="K287" s="223">
        <v>0</v>
      </c>
      <c r="L287" s="221">
        <v>156</v>
      </c>
      <c r="M287" s="222">
        <v>179750.6</v>
      </c>
      <c r="N287" s="222">
        <v>0</v>
      </c>
      <c r="O287" s="223">
        <v>0</v>
      </c>
      <c r="P287" s="221">
        <f t="shared" si="13"/>
        <v>-10</v>
      </c>
      <c r="Q287" s="222">
        <f t="shared" si="13"/>
        <v>16548.600000000006</v>
      </c>
      <c r="R287" s="222">
        <f t="shared" si="13"/>
        <v>0</v>
      </c>
      <c r="S287" s="223">
        <f t="shared" si="13"/>
        <v>0</v>
      </c>
      <c r="T287" s="221">
        <f t="shared" si="14"/>
        <v>62</v>
      </c>
      <c r="U287" s="222">
        <f t="shared" si="14"/>
        <v>22954.600000000006</v>
      </c>
      <c r="V287" s="222">
        <f t="shared" si="14"/>
        <v>0</v>
      </c>
      <c r="W287" s="223">
        <f t="shared" si="14"/>
        <v>0</v>
      </c>
      <c r="X287" s="208"/>
      <c r="Y287" s="208"/>
      <c r="Z287" s="208"/>
      <c r="AA287" s="208"/>
      <c r="AB287" s="208"/>
      <c r="AC287" s="208"/>
      <c r="AD287" s="208"/>
      <c r="AE287" s="208"/>
      <c r="AF287" s="208"/>
    </row>
    <row r="288" spans="1:32" s="218" customFormat="1" x14ac:dyDescent="0.2">
      <c r="A288" s="230" t="s">
        <v>822</v>
      </c>
      <c r="B288" s="219" t="s">
        <v>823</v>
      </c>
      <c r="C288" s="220" t="s">
        <v>274</v>
      </c>
      <c r="D288" s="221">
        <v>190</v>
      </c>
      <c r="E288" s="222">
        <v>127788</v>
      </c>
      <c r="F288" s="222">
        <v>0</v>
      </c>
      <c r="G288" s="223">
        <v>0</v>
      </c>
      <c r="H288" s="221">
        <v>171</v>
      </c>
      <c r="I288" s="222">
        <v>128948</v>
      </c>
      <c r="J288" s="222">
        <v>0</v>
      </c>
      <c r="K288" s="223">
        <v>0</v>
      </c>
      <c r="L288" s="221">
        <v>169</v>
      </c>
      <c r="M288" s="222">
        <v>130038</v>
      </c>
      <c r="N288" s="222">
        <v>0</v>
      </c>
      <c r="O288" s="223">
        <v>0</v>
      </c>
      <c r="P288" s="221">
        <f t="shared" si="13"/>
        <v>-21</v>
      </c>
      <c r="Q288" s="222">
        <f t="shared" si="13"/>
        <v>2250</v>
      </c>
      <c r="R288" s="222">
        <f t="shared" si="13"/>
        <v>0</v>
      </c>
      <c r="S288" s="223">
        <f t="shared" si="13"/>
        <v>0</v>
      </c>
      <c r="T288" s="221">
        <f t="shared" si="14"/>
        <v>-2</v>
      </c>
      <c r="U288" s="222">
        <f t="shared" si="14"/>
        <v>1090</v>
      </c>
      <c r="V288" s="222">
        <f t="shared" si="14"/>
        <v>0</v>
      </c>
      <c r="W288" s="223">
        <f t="shared" si="14"/>
        <v>0</v>
      </c>
      <c r="X288" s="208"/>
      <c r="Y288" s="208"/>
      <c r="Z288" s="208"/>
      <c r="AA288" s="208"/>
      <c r="AB288" s="208"/>
      <c r="AC288" s="208"/>
      <c r="AD288" s="208"/>
      <c r="AE288" s="208"/>
      <c r="AF288" s="208"/>
    </row>
    <row r="289" spans="1:32" s="218" customFormat="1" x14ac:dyDescent="0.2">
      <c r="A289" s="230" t="s">
        <v>824</v>
      </c>
      <c r="B289" s="219" t="s">
        <v>825</v>
      </c>
      <c r="C289" s="220" t="s">
        <v>274</v>
      </c>
      <c r="D289" s="221">
        <v>116</v>
      </c>
      <c r="E289" s="222">
        <v>129578</v>
      </c>
      <c r="F289" s="222">
        <v>46404.800000000003</v>
      </c>
      <c r="G289" s="223">
        <v>0</v>
      </c>
      <c r="H289" s="221">
        <v>89</v>
      </c>
      <c r="I289" s="222">
        <v>153479</v>
      </c>
      <c r="J289" s="222">
        <v>51999.200000000004</v>
      </c>
      <c r="K289" s="223">
        <v>0</v>
      </c>
      <c r="L289" s="221">
        <v>76</v>
      </c>
      <c r="M289" s="222">
        <v>144057.20000000001</v>
      </c>
      <c r="N289" s="222">
        <v>33689.600000000006</v>
      </c>
      <c r="O289" s="223">
        <v>0</v>
      </c>
      <c r="P289" s="221">
        <f t="shared" si="13"/>
        <v>-40</v>
      </c>
      <c r="Q289" s="222">
        <f t="shared" si="13"/>
        <v>14479.200000000012</v>
      </c>
      <c r="R289" s="222">
        <f t="shared" si="13"/>
        <v>-12715.199999999997</v>
      </c>
      <c r="S289" s="223">
        <f t="shared" si="13"/>
        <v>0</v>
      </c>
      <c r="T289" s="221">
        <f t="shared" si="14"/>
        <v>-13</v>
      </c>
      <c r="U289" s="222">
        <f t="shared" si="14"/>
        <v>-9421.7999999999884</v>
      </c>
      <c r="V289" s="222">
        <f t="shared" si="14"/>
        <v>-18309.599999999999</v>
      </c>
      <c r="W289" s="223">
        <f t="shared" si="14"/>
        <v>0</v>
      </c>
      <c r="X289" s="208"/>
      <c r="Y289" s="208"/>
      <c r="Z289" s="208"/>
      <c r="AA289" s="208"/>
      <c r="AB289" s="208"/>
      <c r="AC289" s="208"/>
      <c r="AD289" s="208"/>
      <c r="AE289" s="208"/>
      <c r="AF289" s="208"/>
    </row>
    <row r="290" spans="1:32" s="218" customFormat="1" x14ac:dyDescent="0.2">
      <c r="A290" s="230" t="s">
        <v>826</v>
      </c>
      <c r="B290" s="219" t="s">
        <v>827</v>
      </c>
      <c r="C290" s="220" t="s">
        <v>274</v>
      </c>
      <c r="D290" s="221">
        <v>17</v>
      </c>
      <c r="E290" s="222">
        <v>9032</v>
      </c>
      <c r="F290" s="222">
        <v>0</v>
      </c>
      <c r="G290" s="223">
        <v>0</v>
      </c>
      <c r="H290" s="221">
        <v>16</v>
      </c>
      <c r="I290" s="222">
        <v>9808</v>
      </c>
      <c r="J290" s="222">
        <v>0</v>
      </c>
      <c r="K290" s="223">
        <v>0</v>
      </c>
      <c r="L290" s="221">
        <v>25</v>
      </c>
      <c r="M290" s="222">
        <v>16396</v>
      </c>
      <c r="N290" s="222">
        <v>0</v>
      </c>
      <c r="O290" s="223">
        <v>0</v>
      </c>
      <c r="P290" s="221">
        <f t="shared" si="13"/>
        <v>8</v>
      </c>
      <c r="Q290" s="222">
        <f t="shared" si="13"/>
        <v>7364</v>
      </c>
      <c r="R290" s="222">
        <f t="shared" si="13"/>
        <v>0</v>
      </c>
      <c r="S290" s="223">
        <f t="shared" si="13"/>
        <v>0</v>
      </c>
      <c r="T290" s="221">
        <f t="shared" si="14"/>
        <v>9</v>
      </c>
      <c r="U290" s="222">
        <f t="shared" si="14"/>
        <v>6588</v>
      </c>
      <c r="V290" s="222">
        <f t="shared" si="14"/>
        <v>0</v>
      </c>
      <c r="W290" s="223">
        <f t="shared" si="14"/>
        <v>0</v>
      </c>
      <c r="X290" s="208"/>
      <c r="Y290" s="208"/>
      <c r="Z290" s="208"/>
      <c r="AA290" s="208"/>
      <c r="AB290" s="208"/>
      <c r="AC290" s="208"/>
      <c r="AD290" s="208"/>
      <c r="AE290" s="208"/>
      <c r="AF290" s="208"/>
    </row>
    <row r="291" spans="1:32" s="218" customFormat="1" x14ac:dyDescent="0.2">
      <c r="A291" s="230" t="s">
        <v>828</v>
      </c>
      <c r="B291" s="219" t="s">
        <v>829</v>
      </c>
      <c r="C291" s="220" t="s">
        <v>274</v>
      </c>
      <c r="D291" s="221">
        <v>876</v>
      </c>
      <c r="E291" s="222">
        <v>516580</v>
      </c>
      <c r="F291" s="222">
        <v>0</v>
      </c>
      <c r="G291" s="223">
        <v>0</v>
      </c>
      <c r="H291" s="221">
        <v>812</v>
      </c>
      <c r="I291" s="222">
        <v>489254</v>
      </c>
      <c r="J291" s="222">
        <v>0</v>
      </c>
      <c r="K291" s="223">
        <v>0</v>
      </c>
      <c r="L291" s="221">
        <v>847</v>
      </c>
      <c r="M291" s="222">
        <v>527215</v>
      </c>
      <c r="N291" s="222">
        <v>0</v>
      </c>
      <c r="O291" s="223">
        <v>0</v>
      </c>
      <c r="P291" s="221">
        <f t="shared" si="13"/>
        <v>-29</v>
      </c>
      <c r="Q291" s="222">
        <f t="shared" si="13"/>
        <v>10635</v>
      </c>
      <c r="R291" s="222">
        <f t="shared" si="13"/>
        <v>0</v>
      </c>
      <c r="S291" s="223">
        <f t="shared" si="13"/>
        <v>0</v>
      </c>
      <c r="T291" s="221">
        <f t="shared" si="14"/>
        <v>35</v>
      </c>
      <c r="U291" s="222">
        <f t="shared" si="14"/>
        <v>37961</v>
      </c>
      <c r="V291" s="222">
        <f t="shared" si="14"/>
        <v>0</v>
      </c>
      <c r="W291" s="223">
        <f t="shared" si="14"/>
        <v>0</v>
      </c>
      <c r="X291" s="208"/>
      <c r="Y291" s="208"/>
      <c r="Z291" s="208"/>
      <c r="AA291" s="208"/>
      <c r="AB291" s="208"/>
      <c r="AC291" s="208"/>
      <c r="AD291" s="208"/>
      <c r="AE291" s="208"/>
      <c r="AF291" s="208"/>
    </row>
    <row r="292" spans="1:32" s="218" customFormat="1" x14ac:dyDescent="0.2">
      <c r="A292" s="230" t="s">
        <v>830</v>
      </c>
      <c r="B292" s="219" t="s">
        <v>831</v>
      </c>
      <c r="C292" s="220" t="s">
        <v>274</v>
      </c>
      <c r="D292" s="221">
        <v>333</v>
      </c>
      <c r="E292" s="222">
        <v>223980</v>
      </c>
      <c r="F292" s="222">
        <v>0</v>
      </c>
      <c r="G292" s="223">
        <v>63870.200000000004</v>
      </c>
      <c r="H292" s="221">
        <v>181</v>
      </c>
      <c r="I292" s="222">
        <v>199485</v>
      </c>
      <c r="J292" s="222">
        <v>0</v>
      </c>
      <c r="K292" s="223">
        <v>32096.22</v>
      </c>
      <c r="L292" s="221">
        <v>219</v>
      </c>
      <c r="M292" s="222">
        <v>179576.7</v>
      </c>
      <c r="N292" s="222">
        <v>0</v>
      </c>
      <c r="O292" s="223">
        <v>24506.449999999997</v>
      </c>
      <c r="P292" s="221">
        <f t="shared" si="13"/>
        <v>-114</v>
      </c>
      <c r="Q292" s="222">
        <f t="shared" si="13"/>
        <v>-44403.299999999988</v>
      </c>
      <c r="R292" s="222">
        <f t="shared" si="13"/>
        <v>0</v>
      </c>
      <c r="S292" s="223">
        <f t="shared" si="13"/>
        <v>-39363.750000000007</v>
      </c>
      <c r="T292" s="221">
        <f t="shared" si="14"/>
        <v>38</v>
      </c>
      <c r="U292" s="222">
        <f t="shared" si="14"/>
        <v>-19908.299999999988</v>
      </c>
      <c r="V292" s="222">
        <f t="shared" si="14"/>
        <v>0</v>
      </c>
      <c r="W292" s="223">
        <f t="shared" si="14"/>
        <v>-7589.7700000000041</v>
      </c>
      <c r="X292" s="208"/>
      <c r="Y292" s="208"/>
      <c r="Z292" s="208"/>
      <c r="AA292" s="208"/>
      <c r="AB292" s="208"/>
      <c r="AC292" s="208"/>
      <c r="AD292" s="208"/>
      <c r="AE292" s="208"/>
      <c r="AF292" s="208"/>
    </row>
    <row r="293" spans="1:32" s="218" customFormat="1" x14ac:dyDescent="0.2">
      <c r="A293" s="230" t="s">
        <v>832</v>
      </c>
      <c r="B293" s="219" t="s">
        <v>833</v>
      </c>
      <c r="C293" s="220" t="s">
        <v>274</v>
      </c>
      <c r="D293" s="221">
        <v>287</v>
      </c>
      <c r="E293" s="222">
        <v>192890.4</v>
      </c>
      <c r="F293" s="222">
        <v>0</v>
      </c>
      <c r="G293" s="223">
        <v>0</v>
      </c>
      <c r="H293" s="221">
        <v>160</v>
      </c>
      <c r="I293" s="222">
        <v>182493</v>
      </c>
      <c r="J293" s="222">
        <v>0</v>
      </c>
      <c r="K293" s="223">
        <v>0</v>
      </c>
      <c r="L293" s="221">
        <v>305</v>
      </c>
      <c r="M293" s="222">
        <v>217117</v>
      </c>
      <c r="N293" s="222">
        <v>0</v>
      </c>
      <c r="O293" s="223">
        <v>0</v>
      </c>
      <c r="P293" s="221">
        <f t="shared" si="13"/>
        <v>18</v>
      </c>
      <c r="Q293" s="222">
        <f t="shared" si="13"/>
        <v>24226.600000000006</v>
      </c>
      <c r="R293" s="222">
        <f t="shared" si="13"/>
        <v>0</v>
      </c>
      <c r="S293" s="223">
        <f t="shared" si="13"/>
        <v>0</v>
      </c>
      <c r="T293" s="221">
        <f t="shared" si="14"/>
        <v>145</v>
      </c>
      <c r="U293" s="222">
        <f t="shared" si="14"/>
        <v>34624</v>
      </c>
      <c r="V293" s="222">
        <f t="shared" si="14"/>
        <v>0</v>
      </c>
      <c r="W293" s="223">
        <f t="shared" si="14"/>
        <v>0</v>
      </c>
      <c r="X293" s="208"/>
      <c r="Y293" s="208"/>
      <c r="Z293" s="208"/>
      <c r="AA293" s="208"/>
      <c r="AB293" s="208"/>
      <c r="AC293" s="208"/>
      <c r="AD293" s="208"/>
      <c r="AE293" s="208"/>
      <c r="AF293" s="208"/>
    </row>
    <row r="294" spans="1:32" s="218" customFormat="1" x14ac:dyDescent="0.2">
      <c r="A294" s="230" t="s">
        <v>834</v>
      </c>
      <c r="B294" s="219" t="s">
        <v>835</v>
      </c>
      <c r="C294" s="220" t="s">
        <v>274</v>
      </c>
      <c r="D294" s="221">
        <v>284</v>
      </c>
      <c r="E294" s="222">
        <v>76098.8</v>
      </c>
      <c r="F294" s="222">
        <v>0</v>
      </c>
      <c r="G294" s="223">
        <v>0</v>
      </c>
      <c r="H294" s="221">
        <v>190</v>
      </c>
      <c r="I294" s="222">
        <v>78917.8</v>
      </c>
      <c r="J294" s="222">
        <v>0</v>
      </c>
      <c r="K294" s="223">
        <v>0</v>
      </c>
      <c r="L294" s="221">
        <v>329</v>
      </c>
      <c r="M294" s="222">
        <v>93099.8</v>
      </c>
      <c r="N294" s="222">
        <v>0</v>
      </c>
      <c r="O294" s="223">
        <v>0</v>
      </c>
      <c r="P294" s="221">
        <f t="shared" si="13"/>
        <v>45</v>
      </c>
      <c r="Q294" s="222">
        <f t="shared" si="13"/>
        <v>17001</v>
      </c>
      <c r="R294" s="222">
        <f t="shared" si="13"/>
        <v>0</v>
      </c>
      <c r="S294" s="223">
        <f t="shared" si="13"/>
        <v>0</v>
      </c>
      <c r="T294" s="221">
        <f t="shared" si="14"/>
        <v>139</v>
      </c>
      <c r="U294" s="222">
        <f t="shared" si="14"/>
        <v>14182</v>
      </c>
      <c r="V294" s="222">
        <f t="shared" si="14"/>
        <v>0</v>
      </c>
      <c r="W294" s="223">
        <f t="shared" si="14"/>
        <v>0</v>
      </c>
      <c r="X294" s="208"/>
      <c r="Y294" s="208"/>
      <c r="Z294" s="208"/>
      <c r="AA294" s="208"/>
      <c r="AB294" s="208"/>
      <c r="AC294" s="208"/>
      <c r="AD294" s="208"/>
      <c r="AE294" s="208"/>
      <c r="AF294" s="208"/>
    </row>
    <row r="295" spans="1:32" s="218" customFormat="1" x14ac:dyDescent="0.2">
      <c r="A295" s="230" t="s">
        <v>836</v>
      </c>
      <c r="B295" s="219" t="s">
        <v>837</v>
      </c>
      <c r="C295" s="220" t="s">
        <v>274</v>
      </c>
      <c r="D295" s="221">
        <v>283</v>
      </c>
      <c r="E295" s="222">
        <v>349183.4</v>
      </c>
      <c r="F295" s="222">
        <v>0</v>
      </c>
      <c r="G295" s="223">
        <v>0</v>
      </c>
      <c r="H295" s="221">
        <v>181</v>
      </c>
      <c r="I295" s="222">
        <v>357658</v>
      </c>
      <c r="J295" s="222">
        <v>0</v>
      </c>
      <c r="K295" s="223">
        <v>0</v>
      </c>
      <c r="L295" s="221">
        <v>213</v>
      </c>
      <c r="M295" s="222">
        <v>365962.1</v>
      </c>
      <c r="N295" s="222">
        <v>0</v>
      </c>
      <c r="O295" s="223">
        <v>0</v>
      </c>
      <c r="P295" s="221">
        <f t="shared" si="13"/>
        <v>-70</v>
      </c>
      <c r="Q295" s="222">
        <f t="shared" si="13"/>
        <v>16778.699999999953</v>
      </c>
      <c r="R295" s="222">
        <f t="shared" si="13"/>
        <v>0</v>
      </c>
      <c r="S295" s="223">
        <f t="shared" si="13"/>
        <v>0</v>
      </c>
      <c r="T295" s="221">
        <f t="shared" si="14"/>
        <v>32</v>
      </c>
      <c r="U295" s="222">
        <f t="shared" si="14"/>
        <v>8304.0999999999767</v>
      </c>
      <c r="V295" s="222">
        <f t="shared" si="14"/>
        <v>0</v>
      </c>
      <c r="W295" s="223">
        <f t="shared" si="14"/>
        <v>0</v>
      </c>
      <c r="X295" s="208"/>
      <c r="Y295" s="208"/>
      <c r="Z295" s="208"/>
      <c r="AA295" s="208"/>
      <c r="AB295" s="208"/>
      <c r="AC295" s="208"/>
      <c r="AD295" s="208"/>
      <c r="AE295" s="208"/>
      <c r="AF295" s="208"/>
    </row>
    <row r="296" spans="1:32" s="218" customFormat="1" x14ac:dyDescent="0.2">
      <c r="A296" s="230" t="s">
        <v>838</v>
      </c>
      <c r="B296" s="219" t="s">
        <v>839</v>
      </c>
      <c r="C296" s="220" t="s">
        <v>274</v>
      </c>
      <c r="D296" s="221">
        <v>326</v>
      </c>
      <c r="E296" s="222">
        <v>359458</v>
      </c>
      <c r="F296" s="222">
        <v>0</v>
      </c>
      <c r="G296" s="223">
        <v>0</v>
      </c>
      <c r="H296" s="221">
        <v>224</v>
      </c>
      <c r="I296" s="222">
        <v>350594</v>
      </c>
      <c r="J296" s="222">
        <v>0</v>
      </c>
      <c r="K296" s="223">
        <v>0</v>
      </c>
      <c r="L296" s="221">
        <v>435</v>
      </c>
      <c r="M296" s="222">
        <v>435566.8</v>
      </c>
      <c r="N296" s="222">
        <v>0</v>
      </c>
      <c r="O296" s="223">
        <v>0</v>
      </c>
      <c r="P296" s="221">
        <f t="shared" si="13"/>
        <v>109</v>
      </c>
      <c r="Q296" s="222">
        <f t="shared" si="13"/>
        <v>76108.799999999988</v>
      </c>
      <c r="R296" s="222">
        <f t="shared" si="13"/>
        <v>0</v>
      </c>
      <c r="S296" s="223">
        <f t="shared" si="13"/>
        <v>0</v>
      </c>
      <c r="T296" s="221">
        <f t="shared" si="14"/>
        <v>211</v>
      </c>
      <c r="U296" s="222">
        <f t="shared" si="14"/>
        <v>84972.799999999988</v>
      </c>
      <c r="V296" s="222">
        <f t="shared" si="14"/>
        <v>0</v>
      </c>
      <c r="W296" s="223">
        <f t="shared" si="14"/>
        <v>0</v>
      </c>
      <c r="X296" s="208"/>
      <c r="Y296" s="208"/>
      <c r="Z296" s="208"/>
      <c r="AA296" s="208"/>
      <c r="AB296" s="208"/>
      <c r="AC296" s="208"/>
      <c r="AD296" s="208"/>
      <c r="AE296" s="208"/>
      <c r="AF296" s="208"/>
    </row>
    <row r="297" spans="1:32" s="218" customFormat="1" x14ac:dyDescent="0.2">
      <c r="A297" s="230" t="s">
        <v>840</v>
      </c>
      <c r="B297" s="219" t="s">
        <v>841</v>
      </c>
      <c r="C297" s="220" t="s">
        <v>274</v>
      </c>
      <c r="D297" s="221">
        <v>2549</v>
      </c>
      <c r="E297" s="222">
        <v>2093417</v>
      </c>
      <c r="F297" s="222">
        <v>0</v>
      </c>
      <c r="G297" s="223">
        <v>6283562.5900000231</v>
      </c>
      <c r="H297" s="221">
        <v>2430</v>
      </c>
      <c r="I297" s="222">
        <v>2184034</v>
      </c>
      <c r="J297" s="222">
        <v>0</v>
      </c>
      <c r="K297" s="223">
        <v>7668832.9600000009</v>
      </c>
      <c r="L297" s="221">
        <v>2837</v>
      </c>
      <c r="M297" s="222">
        <v>2159969.0000000005</v>
      </c>
      <c r="N297" s="222">
        <v>0</v>
      </c>
      <c r="O297" s="223">
        <v>8359808.8899999987</v>
      </c>
      <c r="P297" s="221">
        <f t="shared" si="13"/>
        <v>288</v>
      </c>
      <c r="Q297" s="222">
        <f t="shared" si="13"/>
        <v>66552.000000000466</v>
      </c>
      <c r="R297" s="222">
        <f t="shared" si="13"/>
        <v>0</v>
      </c>
      <c r="S297" s="223">
        <f t="shared" si="13"/>
        <v>2076246.2999999756</v>
      </c>
      <c r="T297" s="221">
        <f t="shared" si="14"/>
        <v>407</v>
      </c>
      <c r="U297" s="222">
        <f t="shared" si="14"/>
        <v>-24064.999999999534</v>
      </c>
      <c r="V297" s="222">
        <f t="shared" si="14"/>
        <v>0</v>
      </c>
      <c r="W297" s="223">
        <f t="shared" si="14"/>
        <v>690975.92999999784</v>
      </c>
      <c r="X297" s="208"/>
      <c r="Y297" s="208"/>
      <c r="Z297" s="208"/>
      <c r="AA297" s="208"/>
      <c r="AB297" s="208"/>
      <c r="AC297" s="208"/>
      <c r="AD297" s="208"/>
      <c r="AE297" s="208"/>
      <c r="AF297" s="208"/>
    </row>
    <row r="298" spans="1:32" s="218" customFormat="1" x14ac:dyDescent="0.2">
      <c r="A298" s="230" t="s">
        <v>842</v>
      </c>
      <c r="B298" s="219" t="s">
        <v>843</v>
      </c>
      <c r="C298" s="220" t="s">
        <v>274</v>
      </c>
      <c r="D298" s="221">
        <v>27</v>
      </c>
      <c r="E298" s="222">
        <v>65628</v>
      </c>
      <c r="F298" s="222">
        <v>0</v>
      </c>
      <c r="G298" s="223">
        <v>0</v>
      </c>
      <c r="H298" s="221">
        <v>19</v>
      </c>
      <c r="I298" s="222">
        <v>61332</v>
      </c>
      <c r="J298" s="222">
        <v>0</v>
      </c>
      <c r="K298" s="223">
        <v>0</v>
      </c>
      <c r="L298" s="221">
        <v>27</v>
      </c>
      <c r="M298" s="222">
        <v>70487</v>
      </c>
      <c r="N298" s="222">
        <v>0</v>
      </c>
      <c r="O298" s="223">
        <v>0</v>
      </c>
      <c r="P298" s="221">
        <f t="shared" si="13"/>
        <v>0</v>
      </c>
      <c r="Q298" s="222">
        <f t="shared" si="13"/>
        <v>4859</v>
      </c>
      <c r="R298" s="222">
        <f t="shared" si="13"/>
        <v>0</v>
      </c>
      <c r="S298" s="223">
        <f t="shared" si="13"/>
        <v>0</v>
      </c>
      <c r="T298" s="221">
        <f t="shared" si="14"/>
        <v>8</v>
      </c>
      <c r="U298" s="222">
        <f t="shared" si="14"/>
        <v>9155</v>
      </c>
      <c r="V298" s="222">
        <f t="shared" si="14"/>
        <v>0</v>
      </c>
      <c r="W298" s="223">
        <f t="shared" si="14"/>
        <v>0</v>
      </c>
      <c r="X298" s="208"/>
      <c r="Y298" s="208"/>
      <c r="Z298" s="208"/>
      <c r="AA298" s="208"/>
      <c r="AB298" s="208"/>
      <c r="AC298" s="208"/>
      <c r="AD298" s="208"/>
      <c r="AE298" s="208"/>
      <c r="AF298" s="208"/>
    </row>
    <row r="299" spans="1:32" s="218" customFormat="1" x14ac:dyDescent="0.2">
      <c r="A299" s="230" t="s">
        <v>844</v>
      </c>
      <c r="B299" s="219" t="s">
        <v>845</v>
      </c>
      <c r="C299" s="220" t="s">
        <v>274</v>
      </c>
      <c r="D299" s="221">
        <v>193</v>
      </c>
      <c r="E299" s="222">
        <v>310000</v>
      </c>
      <c r="F299" s="222">
        <v>67681</v>
      </c>
      <c r="G299" s="223">
        <v>0</v>
      </c>
      <c r="H299" s="221">
        <v>93</v>
      </c>
      <c r="I299" s="222">
        <v>285546</v>
      </c>
      <c r="J299" s="222">
        <v>46385.599999999999</v>
      </c>
      <c r="K299" s="223">
        <v>0</v>
      </c>
      <c r="L299" s="221">
        <v>193</v>
      </c>
      <c r="M299" s="222">
        <v>356897</v>
      </c>
      <c r="N299" s="222">
        <v>50377.8</v>
      </c>
      <c r="O299" s="223">
        <v>0</v>
      </c>
      <c r="P299" s="221">
        <f t="shared" si="13"/>
        <v>0</v>
      </c>
      <c r="Q299" s="222">
        <f t="shared" si="13"/>
        <v>46897</v>
      </c>
      <c r="R299" s="222">
        <f t="shared" si="13"/>
        <v>-17303.199999999997</v>
      </c>
      <c r="S299" s="223">
        <f t="shared" si="13"/>
        <v>0</v>
      </c>
      <c r="T299" s="221">
        <f t="shared" si="14"/>
        <v>100</v>
      </c>
      <c r="U299" s="222">
        <f t="shared" si="14"/>
        <v>71351</v>
      </c>
      <c r="V299" s="222">
        <f t="shared" si="14"/>
        <v>3992.2000000000044</v>
      </c>
      <c r="W299" s="223">
        <f t="shared" si="14"/>
        <v>0</v>
      </c>
      <c r="X299" s="208"/>
      <c r="Y299" s="208"/>
      <c r="Z299" s="208"/>
      <c r="AA299" s="208"/>
      <c r="AB299" s="208"/>
      <c r="AC299" s="208"/>
      <c r="AD299" s="208"/>
      <c r="AE299" s="208"/>
      <c r="AF299" s="208"/>
    </row>
    <row r="300" spans="1:32" s="218" customFormat="1" x14ac:dyDescent="0.2">
      <c r="A300" s="230" t="s">
        <v>846</v>
      </c>
      <c r="B300" s="219" t="s">
        <v>847</v>
      </c>
      <c r="C300" s="220" t="s">
        <v>274</v>
      </c>
      <c r="D300" s="221">
        <v>548</v>
      </c>
      <c r="E300" s="222">
        <v>915561</v>
      </c>
      <c r="F300" s="222">
        <v>0</v>
      </c>
      <c r="G300" s="223">
        <v>3792559.0600000038</v>
      </c>
      <c r="H300" s="221">
        <v>500</v>
      </c>
      <c r="I300" s="222">
        <v>874486</v>
      </c>
      <c r="J300" s="222">
        <v>0</v>
      </c>
      <c r="K300" s="223">
        <v>3624658.0899999989</v>
      </c>
      <c r="L300" s="221">
        <v>539</v>
      </c>
      <c r="M300" s="222">
        <v>990595.7</v>
      </c>
      <c r="N300" s="222">
        <v>0</v>
      </c>
      <c r="O300" s="223">
        <v>4285929.6000000015</v>
      </c>
      <c r="P300" s="221">
        <f t="shared" si="13"/>
        <v>-9</v>
      </c>
      <c r="Q300" s="222">
        <f t="shared" si="13"/>
        <v>75034.699999999953</v>
      </c>
      <c r="R300" s="222">
        <f t="shared" si="13"/>
        <v>0</v>
      </c>
      <c r="S300" s="223">
        <f t="shared" si="13"/>
        <v>493370.53999999771</v>
      </c>
      <c r="T300" s="221">
        <f t="shared" si="14"/>
        <v>39</v>
      </c>
      <c r="U300" s="222">
        <f t="shared" si="14"/>
        <v>116109.69999999995</v>
      </c>
      <c r="V300" s="222">
        <f t="shared" si="14"/>
        <v>0</v>
      </c>
      <c r="W300" s="223">
        <f t="shared" si="14"/>
        <v>661271.51000000257</v>
      </c>
      <c r="X300" s="208"/>
      <c r="Y300" s="208"/>
      <c r="Z300" s="208"/>
      <c r="AA300" s="208"/>
      <c r="AB300" s="208"/>
      <c r="AC300" s="208"/>
      <c r="AD300" s="208"/>
      <c r="AE300" s="208"/>
      <c r="AF300" s="208"/>
    </row>
    <row r="301" spans="1:32" s="218" customFormat="1" x14ac:dyDescent="0.2">
      <c r="A301" s="230" t="s">
        <v>848</v>
      </c>
      <c r="B301" s="219" t="s">
        <v>849</v>
      </c>
      <c r="C301" s="220" t="s">
        <v>274</v>
      </c>
      <c r="D301" s="221">
        <v>204</v>
      </c>
      <c r="E301" s="222">
        <v>145234</v>
      </c>
      <c r="F301" s="222">
        <v>0</v>
      </c>
      <c r="G301" s="223">
        <v>0</v>
      </c>
      <c r="H301" s="221">
        <v>64</v>
      </c>
      <c r="I301" s="222">
        <v>137823</v>
      </c>
      <c r="J301" s="222">
        <v>0</v>
      </c>
      <c r="K301" s="223">
        <v>0</v>
      </c>
      <c r="L301" s="221">
        <v>204</v>
      </c>
      <c r="M301" s="222">
        <v>183554.6</v>
      </c>
      <c r="N301" s="222">
        <v>0</v>
      </c>
      <c r="O301" s="223">
        <v>0</v>
      </c>
      <c r="P301" s="221">
        <f t="shared" si="13"/>
        <v>0</v>
      </c>
      <c r="Q301" s="222">
        <f t="shared" si="13"/>
        <v>38320.600000000006</v>
      </c>
      <c r="R301" s="222">
        <f t="shared" si="13"/>
        <v>0</v>
      </c>
      <c r="S301" s="223">
        <f t="shared" si="13"/>
        <v>0</v>
      </c>
      <c r="T301" s="221">
        <f t="shared" si="14"/>
        <v>140</v>
      </c>
      <c r="U301" s="222">
        <f t="shared" si="14"/>
        <v>45731.600000000006</v>
      </c>
      <c r="V301" s="222">
        <f t="shared" si="14"/>
        <v>0</v>
      </c>
      <c r="W301" s="223">
        <f t="shared" si="14"/>
        <v>0</v>
      </c>
      <c r="X301" s="208"/>
      <c r="Y301" s="208"/>
      <c r="Z301" s="208"/>
      <c r="AA301" s="208"/>
      <c r="AB301" s="208"/>
      <c r="AC301" s="208"/>
      <c r="AD301" s="208"/>
      <c r="AE301" s="208"/>
      <c r="AF301" s="208"/>
    </row>
    <row r="302" spans="1:32" s="218" customFormat="1" x14ac:dyDescent="0.2">
      <c r="A302" s="230" t="s">
        <v>850</v>
      </c>
      <c r="B302" s="219" t="s">
        <v>851</v>
      </c>
      <c r="C302" s="220" t="s">
        <v>274</v>
      </c>
      <c r="D302" s="221">
        <v>78</v>
      </c>
      <c r="E302" s="222">
        <v>234411</v>
      </c>
      <c r="F302" s="222">
        <v>0</v>
      </c>
      <c r="G302" s="223">
        <v>0</v>
      </c>
      <c r="H302" s="221">
        <v>82</v>
      </c>
      <c r="I302" s="222">
        <v>232269</v>
      </c>
      <c r="J302" s="222">
        <v>0</v>
      </c>
      <c r="K302" s="223">
        <v>0</v>
      </c>
      <c r="L302" s="221">
        <v>96</v>
      </c>
      <c r="M302" s="222">
        <v>232268.79999999999</v>
      </c>
      <c r="N302" s="222">
        <v>0</v>
      </c>
      <c r="O302" s="223">
        <v>0</v>
      </c>
      <c r="P302" s="221">
        <f t="shared" si="13"/>
        <v>18</v>
      </c>
      <c r="Q302" s="222">
        <f t="shared" si="13"/>
        <v>-2142.2000000000116</v>
      </c>
      <c r="R302" s="222">
        <f t="shared" si="13"/>
        <v>0</v>
      </c>
      <c r="S302" s="223">
        <f t="shared" si="13"/>
        <v>0</v>
      </c>
      <c r="T302" s="221">
        <f t="shared" si="14"/>
        <v>14</v>
      </c>
      <c r="U302" s="222">
        <f t="shared" si="14"/>
        <v>-0.20000000001164153</v>
      </c>
      <c r="V302" s="222">
        <f t="shared" si="14"/>
        <v>0</v>
      </c>
      <c r="W302" s="223">
        <f t="shared" si="14"/>
        <v>0</v>
      </c>
      <c r="X302" s="208"/>
      <c r="Y302" s="208"/>
      <c r="Z302" s="208"/>
      <c r="AA302" s="208"/>
      <c r="AB302" s="208"/>
      <c r="AC302" s="208"/>
      <c r="AD302" s="208"/>
      <c r="AE302" s="208"/>
      <c r="AF302" s="208"/>
    </row>
    <row r="303" spans="1:32" s="218" customFormat="1" x14ac:dyDescent="0.2">
      <c r="A303" s="230" t="s">
        <v>852</v>
      </c>
      <c r="B303" s="219" t="s">
        <v>853</v>
      </c>
      <c r="C303" s="220" t="s">
        <v>274</v>
      </c>
      <c r="D303" s="221">
        <v>0</v>
      </c>
      <c r="E303" s="222">
        <v>14430</v>
      </c>
      <c r="F303" s="222">
        <v>0</v>
      </c>
      <c r="G303" s="223">
        <v>0</v>
      </c>
      <c r="H303" s="221">
        <v>0</v>
      </c>
      <c r="I303" s="222">
        <v>5562</v>
      </c>
      <c r="J303" s="222">
        <v>0</v>
      </c>
      <c r="K303" s="223">
        <v>0</v>
      </c>
      <c r="L303" s="221">
        <v>0</v>
      </c>
      <c r="M303" s="222">
        <v>17204</v>
      </c>
      <c r="N303" s="222">
        <v>0</v>
      </c>
      <c r="O303" s="223">
        <v>0</v>
      </c>
      <c r="P303" s="221">
        <f t="shared" si="13"/>
        <v>0</v>
      </c>
      <c r="Q303" s="222">
        <f t="shared" si="13"/>
        <v>2774</v>
      </c>
      <c r="R303" s="222">
        <f t="shared" si="13"/>
        <v>0</v>
      </c>
      <c r="S303" s="223">
        <f t="shared" si="13"/>
        <v>0</v>
      </c>
      <c r="T303" s="221">
        <f t="shared" si="14"/>
        <v>0</v>
      </c>
      <c r="U303" s="222">
        <f t="shared" si="14"/>
        <v>11642</v>
      </c>
      <c r="V303" s="222">
        <f t="shared" si="14"/>
        <v>0</v>
      </c>
      <c r="W303" s="223">
        <f t="shared" si="14"/>
        <v>0</v>
      </c>
      <c r="X303" s="208"/>
      <c r="Y303" s="208"/>
      <c r="Z303" s="208"/>
      <c r="AA303" s="208"/>
      <c r="AB303" s="208"/>
      <c r="AC303" s="208"/>
      <c r="AD303" s="208"/>
      <c r="AE303" s="208"/>
      <c r="AF303" s="208"/>
    </row>
    <row r="304" spans="1:32" s="218" customFormat="1" x14ac:dyDescent="0.2">
      <c r="A304" s="230" t="s">
        <v>854</v>
      </c>
      <c r="B304" s="219" t="s">
        <v>855</v>
      </c>
      <c r="C304" s="220" t="s">
        <v>274</v>
      </c>
      <c r="D304" s="221">
        <v>34</v>
      </c>
      <c r="E304" s="222">
        <v>28157.800000000003</v>
      </c>
      <c r="F304" s="222">
        <v>0</v>
      </c>
      <c r="G304" s="223">
        <v>0</v>
      </c>
      <c r="H304" s="221">
        <v>48</v>
      </c>
      <c r="I304" s="222">
        <v>32202</v>
      </c>
      <c r="J304" s="222">
        <v>0</v>
      </c>
      <c r="K304" s="223">
        <v>0</v>
      </c>
      <c r="L304" s="221">
        <v>38</v>
      </c>
      <c r="M304" s="222">
        <v>33062</v>
      </c>
      <c r="N304" s="222">
        <v>0</v>
      </c>
      <c r="O304" s="223">
        <v>0</v>
      </c>
      <c r="P304" s="221">
        <f t="shared" si="13"/>
        <v>4</v>
      </c>
      <c r="Q304" s="222">
        <f t="shared" si="13"/>
        <v>4904.1999999999971</v>
      </c>
      <c r="R304" s="222">
        <f t="shared" si="13"/>
        <v>0</v>
      </c>
      <c r="S304" s="223">
        <f t="shared" si="13"/>
        <v>0</v>
      </c>
      <c r="T304" s="221">
        <f t="shared" si="14"/>
        <v>-10</v>
      </c>
      <c r="U304" s="222">
        <f t="shared" si="14"/>
        <v>860</v>
      </c>
      <c r="V304" s="222">
        <f t="shared" si="14"/>
        <v>0</v>
      </c>
      <c r="W304" s="223">
        <f t="shared" si="14"/>
        <v>0</v>
      </c>
      <c r="X304" s="208"/>
      <c r="Y304" s="208"/>
      <c r="Z304" s="208"/>
      <c r="AA304" s="208"/>
      <c r="AB304" s="208"/>
      <c r="AC304" s="208"/>
      <c r="AD304" s="208"/>
      <c r="AE304" s="208"/>
      <c r="AF304" s="208"/>
    </row>
    <row r="305" spans="1:32" s="218" customFormat="1" x14ac:dyDescent="0.2">
      <c r="A305" s="230" t="s">
        <v>856</v>
      </c>
      <c r="B305" s="219" t="s">
        <v>45</v>
      </c>
      <c r="C305" s="220" t="s">
        <v>274</v>
      </c>
      <c r="D305" s="221">
        <v>3021</v>
      </c>
      <c r="E305" s="222">
        <v>4341471.5999999996</v>
      </c>
      <c r="F305" s="222">
        <v>5540.76</v>
      </c>
      <c r="G305" s="223">
        <v>4949668.0799999963</v>
      </c>
      <c r="H305" s="221">
        <v>2769</v>
      </c>
      <c r="I305" s="222">
        <v>4546711.5999999996</v>
      </c>
      <c r="J305" s="222">
        <v>4103.28</v>
      </c>
      <c r="K305" s="223">
        <v>5994849.3600000003</v>
      </c>
      <c r="L305" s="221">
        <v>3262</v>
      </c>
      <c r="M305" s="222">
        <v>5661380.4000000004</v>
      </c>
      <c r="N305" s="222">
        <v>5565</v>
      </c>
      <c r="O305" s="223">
        <v>7381173.5900000017</v>
      </c>
      <c r="P305" s="221">
        <f t="shared" si="13"/>
        <v>241</v>
      </c>
      <c r="Q305" s="222">
        <f t="shared" si="13"/>
        <v>1319908.8000000007</v>
      </c>
      <c r="R305" s="222">
        <f t="shared" si="13"/>
        <v>24.239999999999782</v>
      </c>
      <c r="S305" s="223">
        <f t="shared" si="13"/>
        <v>2431505.5100000054</v>
      </c>
      <c r="T305" s="221">
        <f t="shared" si="14"/>
        <v>493</v>
      </c>
      <c r="U305" s="222">
        <f t="shared" si="14"/>
        <v>1114668.8000000007</v>
      </c>
      <c r="V305" s="222">
        <f t="shared" si="14"/>
        <v>1461.7200000000003</v>
      </c>
      <c r="W305" s="223">
        <f t="shared" si="14"/>
        <v>1386324.2300000014</v>
      </c>
      <c r="X305" s="208"/>
      <c r="Y305" s="208"/>
      <c r="Z305" s="208"/>
      <c r="AA305" s="208"/>
      <c r="AB305" s="208"/>
      <c r="AC305" s="208"/>
      <c r="AD305" s="208"/>
      <c r="AE305" s="208"/>
      <c r="AF305" s="208"/>
    </row>
    <row r="306" spans="1:32" s="218" customFormat="1" x14ac:dyDescent="0.2">
      <c r="A306" s="230" t="s">
        <v>857</v>
      </c>
      <c r="B306" s="219" t="s">
        <v>858</v>
      </c>
      <c r="C306" s="220" t="s">
        <v>424</v>
      </c>
      <c r="D306" s="221">
        <v>91</v>
      </c>
      <c r="E306" s="222">
        <v>31246</v>
      </c>
      <c r="F306" s="222">
        <v>0</v>
      </c>
      <c r="G306" s="223">
        <v>0</v>
      </c>
      <c r="H306" s="221">
        <v>44</v>
      </c>
      <c r="I306" s="222">
        <v>27282</v>
      </c>
      <c r="J306" s="222">
        <v>0</v>
      </c>
      <c r="K306" s="223">
        <v>0</v>
      </c>
      <c r="L306" s="221">
        <v>84</v>
      </c>
      <c r="M306" s="222">
        <v>30736</v>
      </c>
      <c r="N306" s="222">
        <v>0</v>
      </c>
      <c r="O306" s="223">
        <v>0</v>
      </c>
      <c r="P306" s="221">
        <f t="shared" si="13"/>
        <v>-7</v>
      </c>
      <c r="Q306" s="222">
        <f t="shared" si="13"/>
        <v>-510</v>
      </c>
      <c r="R306" s="222">
        <f t="shared" si="13"/>
        <v>0</v>
      </c>
      <c r="S306" s="223">
        <f t="shared" si="13"/>
        <v>0</v>
      </c>
      <c r="T306" s="221">
        <f t="shared" si="14"/>
        <v>40</v>
      </c>
      <c r="U306" s="222">
        <f t="shared" si="14"/>
        <v>3454</v>
      </c>
      <c r="V306" s="222">
        <f t="shared" si="14"/>
        <v>0</v>
      </c>
      <c r="W306" s="223">
        <f t="shared" si="14"/>
        <v>0</v>
      </c>
      <c r="X306" s="208"/>
      <c r="Y306" s="208"/>
      <c r="Z306" s="208"/>
      <c r="AA306" s="208"/>
      <c r="AB306" s="208"/>
      <c r="AC306" s="208"/>
      <c r="AD306" s="208"/>
      <c r="AE306" s="208"/>
      <c r="AF306" s="208"/>
    </row>
    <row r="307" spans="1:32" s="218" customFormat="1" x14ac:dyDescent="0.2">
      <c r="A307" s="230" t="s">
        <v>859</v>
      </c>
      <c r="B307" s="219" t="s">
        <v>860</v>
      </c>
      <c r="C307" s="220" t="s">
        <v>424</v>
      </c>
      <c r="D307" s="221">
        <v>27</v>
      </c>
      <c r="E307" s="222">
        <v>9822</v>
      </c>
      <c r="F307" s="222">
        <v>0</v>
      </c>
      <c r="G307" s="223">
        <v>0</v>
      </c>
      <c r="H307" s="221">
        <v>11</v>
      </c>
      <c r="I307" s="222">
        <v>4506</v>
      </c>
      <c r="J307" s="222">
        <v>0</v>
      </c>
      <c r="K307" s="223">
        <v>0</v>
      </c>
      <c r="L307" s="221">
        <v>58</v>
      </c>
      <c r="M307" s="222">
        <v>22411</v>
      </c>
      <c r="N307" s="222">
        <v>0</v>
      </c>
      <c r="O307" s="223">
        <v>0</v>
      </c>
      <c r="P307" s="221">
        <f t="shared" si="13"/>
        <v>31</v>
      </c>
      <c r="Q307" s="222">
        <f t="shared" si="13"/>
        <v>12589</v>
      </c>
      <c r="R307" s="222">
        <f t="shared" si="13"/>
        <v>0</v>
      </c>
      <c r="S307" s="223">
        <f t="shared" si="13"/>
        <v>0</v>
      </c>
      <c r="T307" s="221">
        <f t="shared" si="14"/>
        <v>47</v>
      </c>
      <c r="U307" s="222">
        <f t="shared" si="14"/>
        <v>17905</v>
      </c>
      <c r="V307" s="222">
        <f t="shared" si="14"/>
        <v>0</v>
      </c>
      <c r="W307" s="223">
        <f t="shared" si="14"/>
        <v>0</v>
      </c>
      <c r="X307" s="208"/>
      <c r="Y307" s="208"/>
      <c r="Z307" s="208"/>
      <c r="AA307" s="208"/>
      <c r="AB307" s="208"/>
      <c r="AC307" s="208"/>
      <c r="AD307" s="208"/>
      <c r="AE307" s="208"/>
      <c r="AF307" s="208"/>
    </row>
    <row r="308" spans="1:32" s="218" customFormat="1" x14ac:dyDescent="0.2">
      <c r="A308" s="230" t="s">
        <v>861</v>
      </c>
      <c r="B308" s="219" t="s">
        <v>862</v>
      </c>
      <c r="C308" s="220" t="s">
        <v>424</v>
      </c>
      <c r="D308" s="221">
        <v>126</v>
      </c>
      <c r="E308" s="222">
        <v>49559.6</v>
      </c>
      <c r="F308" s="222">
        <v>0</v>
      </c>
      <c r="G308" s="223">
        <v>0</v>
      </c>
      <c r="H308" s="221">
        <v>74</v>
      </c>
      <c r="I308" s="222">
        <v>43839</v>
      </c>
      <c r="J308" s="222">
        <v>0</v>
      </c>
      <c r="K308" s="223">
        <v>0</v>
      </c>
      <c r="L308" s="221">
        <v>146</v>
      </c>
      <c r="M308" s="222">
        <v>60849</v>
      </c>
      <c r="N308" s="222">
        <v>0</v>
      </c>
      <c r="O308" s="223">
        <v>0</v>
      </c>
      <c r="P308" s="221">
        <f t="shared" si="13"/>
        <v>20</v>
      </c>
      <c r="Q308" s="222">
        <f t="shared" si="13"/>
        <v>11289.400000000001</v>
      </c>
      <c r="R308" s="222">
        <f t="shared" si="13"/>
        <v>0</v>
      </c>
      <c r="S308" s="223">
        <f t="shared" si="13"/>
        <v>0</v>
      </c>
      <c r="T308" s="221">
        <f t="shared" si="14"/>
        <v>72</v>
      </c>
      <c r="U308" s="222">
        <f t="shared" si="14"/>
        <v>17010</v>
      </c>
      <c r="V308" s="222">
        <f t="shared" si="14"/>
        <v>0</v>
      </c>
      <c r="W308" s="223">
        <f t="shared" si="14"/>
        <v>0</v>
      </c>
      <c r="X308" s="208"/>
      <c r="Y308" s="208"/>
      <c r="Z308" s="208"/>
      <c r="AA308" s="208"/>
      <c r="AB308" s="208"/>
      <c r="AC308" s="208"/>
      <c r="AD308" s="208"/>
      <c r="AE308" s="208"/>
      <c r="AF308" s="208"/>
    </row>
    <row r="309" spans="1:32" s="218" customFormat="1" x14ac:dyDescent="0.2">
      <c r="A309" s="230" t="s">
        <v>863</v>
      </c>
      <c r="B309" s="219" t="s">
        <v>864</v>
      </c>
      <c r="C309" s="220" t="s">
        <v>424</v>
      </c>
      <c r="D309" s="221">
        <v>5023</v>
      </c>
      <c r="E309" s="222">
        <v>276522</v>
      </c>
      <c r="F309" s="222">
        <v>0</v>
      </c>
      <c r="G309" s="223">
        <v>0</v>
      </c>
      <c r="H309" s="221">
        <v>1432</v>
      </c>
      <c r="I309" s="222">
        <v>262683</v>
      </c>
      <c r="J309" s="222">
        <v>0</v>
      </c>
      <c r="K309" s="223">
        <v>0</v>
      </c>
      <c r="L309" s="221">
        <v>4617</v>
      </c>
      <c r="M309" s="222">
        <v>299900</v>
      </c>
      <c r="N309" s="222">
        <v>0</v>
      </c>
      <c r="O309" s="223">
        <v>0</v>
      </c>
      <c r="P309" s="221">
        <f t="shared" si="13"/>
        <v>-406</v>
      </c>
      <c r="Q309" s="222">
        <f t="shared" si="13"/>
        <v>23378</v>
      </c>
      <c r="R309" s="222">
        <f t="shared" si="13"/>
        <v>0</v>
      </c>
      <c r="S309" s="223">
        <f t="shared" si="13"/>
        <v>0</v>
      </c>
      <c r="T309" s="221">
        <f t="shared" si="14"/>
        <v>3185</v>
      </c>
      <c r="U309" s="222">
        <f t="shared" si="14"/>
        <v>37217</v>
      </c>
      <c r="V309" s="222">
        <f t="shared" si="14"/>
        <v>0</v>
      </c>
      <c r="W309" s="223">
        <f t="shared" si="14"/>
        <v>0</v>
      </c>
      <c r="X309" s="208"/>
      <c r="Y309" s="208"/>
      <c r="Z309" s="208"/>
      <c r="AA309" s="208"/>
      <c r="AB309" s="208"/>
      <c r="AC309" s="208"/>
      <c r="AD309" s="208"/>
      <c r="AE309" s="208"/>
      <c r="AF309" s="208"/>
    </row>
    <row r="310" spans="1:32" s="218" customFormat="1" x14ac:dyDescent="0.2">
      <c r="A310" s="230" t="s">
        <v>865</v>
      </c>
      <c r="B310" s="219" t="s">
        <v>866</v>
      </c>
      <c r="C310" s="220" t="s">
        <v>284</v>
      </c>
      <c r="D310" s="221">
        <v>3572</v>
      </c>
      <c r="E310" s="222">
        <v>823036</v>
      </c>
      <c r="F310" s="222">
        <v>0</v>
      </c>
      <c r="G310" s="223">
        <v>0</v>
      </c>
      <c r="H310" s="221">
        <v>1409</v>
      </c>
      <c r="I310" s="222">
        <v>692562</v>
      </c>
      <c r="J310" s="222">
        <v>0</v>
      </c>
      <c r="K310" s="223">
        <v>0</v>
      </c>
      <c r="L310" s="221">
        <v>3485</v>
      </c>
      <c r="M310" s="222">
        <v>743923.1</v>
      </c>
      <c r="N310" s="222">
        <v>0</v>
      </c>
      <c r="O310" s="223">
        <v>0</v>
      </c>
      <c r="P310" s="221">
        <f t="shared" si="13"/>
        <v>-87</v>
      </c>
      <c r="Q310" s="222">
        <f t="shared" si="13"/>
        <v>-79112.900000000023</v>
      </c>
      <c r="R310" s="222">
        <f t="shared" si="13"/>
        <v>0</v>
      </c>
      <c r="S310" s="223">
        <f t="shared" si="13"/>
        <v>0</v>
      </c>
      <c r="T310" s="221">
        <f t="shared" si="14"/>
        <v>2076</v>
      </c>
      <c r="U310" s="222">
        <f t="shared" si="14"/>
        <v>51361.099999999977</v>
      </c>
      <c r="V310" s="222">
        <f t="shared" si="14"/>
        <v>0</v>
      </c>
      <c r="W310" s="223">
        <f t="shared" si="14"/>
        <v>0</v>
      </c>
      <c r="X310" s="208"/>
      <c r="Y310" s="208"/>
      <c r="Z310" s="208"/>
      <c r="AA310" s="208"/>
      <c r="AB310" s="208"/>
      <c r="AC310" s="208"/>
      <c r="AD310" s="208"/>
      <c r="AE310" s="208"/>
      <c r="AF310" s="208"/>
    </row>
    <row r="311" spans="1:32" s="218" customFormat="1" x14ac:dyDescent="0.2">
      <c r="A311" s="230" t="s">
        <v>867</v>
      </c>
      <c r="B311" s="219" t="s">
        <v>868</v>
      </c>
      <c r="C311" s="220" t="s">
        <v>284</v>
      </c>
      <c r="D311" s="221">
        <v>318</v>
      </c>
      <c r="E311" s="222">
        <v>118164</v>
      </c>
      <c r="F311" s="222">
        <v>0</v>
      </c>
      <c r="G311" s="223">
        <v>0</v>
      </c>
      <c r="H311" s="221">
        <v>150</v>
      </c>
      <c r="I311" s="222">
        <v>156183</v>
      </c>
      <c r="J311" s="222">
        <v>0</v>
      </c>
      <c r="K311" s="223">
        <v>0</v>
      </c>
      <c r="L311" s="221">
        <v>327</v>
      </c>
      <c r="M311" s="222">
        <v>156183.1</v>
      </c>
      <c r="N311" s="222">
        <v>0</v>
      </c>
      <c r="O311" s="223">
        <v>0</v>
      </c>
      <c r="P311" s="221">
        <f t="shared" si="13"/>
        <v>9</v>
      </c>
      <c r="Q311" s="222">
        <f t="shared" si="13"/>
        <v>38019.100000000006</v>
      </c>
      <c r="R311" s="222">
        <f t="shared" si="13"/>
        <v>0</v>
      </c>
      <c r="S311" s="223">
        <f t="shared" si="13"/>
        <v>0</v>
      </c>
      <c r="T311" s="221">
        <f t="shared" si="14"/>
        <v>177</v>
      </c>
      <c r="U311" s="222">
        <f t="shared" si="14"/>
        <v>0.10000000000582077</v>
      </c>
      <c r="V311" s="222">
        <f t="shared" si="14"/>
        <v>0</v>
      </c>
      <c r="W311" s="223">
        <f t="shared" si="14"/>
        <v>0</v>
      </c>
      <c r="X311" s="208"/>
      <c r="Y311" s="208"/>
      <c r="Z311" s="208"/>
      <c r="AA311" s="208"/>
      <c r="AB311" s="208"/>
      <c r="AC311" s="208"/>
      <c r="AD311" s="208"/>
      <c r="AE311" s="208"/>
      <c r="AF311" s="208"/>
    </row>
    <row r="312" spans="1:32" s="218" customFormat="1" x14ac:dyDescent="0.2">
      <c r="A312" s="230" t="s">
        <v>869</v>
      </c>
      <c r="B312" s="219" t="s">
        <v>870</v>
      </c>
      <c r="C312" s="220" t="s">
        <v>284</v>
      </c>
      <c r="D312" s="221">
        <v>1885</v>
      </c>
      <c r="E312" s="222">
        <v>649356</v>
      </c>
      <c r="F312" s="222">
        <v>0</v>
      </c>
      <c r="G312" s="223">
        <v>0</v>
      </c>
      <c r="H312" s="221">
        <v>507</v>
      </c>
      <c r="I312" s="222">
        <v>550701</v>
      </c>
      <c r="J312" s="222">
        <v>0</v>
      </c>
      <c r="K312" s="223">
        <v>0</v>
      </c>
      <c r="L312" s="221">
        <v>1393</v>
      </c>
      <c r="M312" s="222">
        <v>550700.6</v>
      </c>
      <c r="N312" s="222">
        <v>0</v>
      </c>
      <c r="O312" s="223">
        <v>0</v>
      </c>
      <c r="P312" s="221">
        <f t="shared" si="13"/>
        <v>-492</v>
      </c>
      <c r="Q312" s="222">
        <f t="shared" si="13"/>
        <v>-98655.400000000023</v>
      </c>
      <c r="R312" s="222">
        <f t="shared" si="13"/>
        <v>0</v>
      </c>
      <c r="S312" s="223">
        <f t="shared" si="13"/>
        <v>0</v>
      </c>
      <c r="T312" s="221">
        <f t="shared" si="14"/>
        <v>886</v>
      </c>
      <c r="U312" s="222">
        <f t="shared" si="14"/>
        <v>-0.40000000002328306</v>
      </c>
      <c r="V312" s="222">
        <f t="shared" si="14"/>
        <v>0</v>
      </c>
      <c r="W312" s="223">
        <f t="shared" si="14"/>
        <v>0</v>
      </c>
      <c r="X312" s="208"/>
      <c r="Y312" s="208"/>
      <c r="Z312" s="208"/>
      <c r="AA312" s="208"/>
      <c r="AB312" s="208"/>
      <c r="AC312" s="208"/>
      <c r="AD312" s="208"/>
      <c r="AE312" s="208"/>
      <c r="AF312" s="208"/>
    </row>
    <row r="313" spans="1:32" s="218" customFormat="1" x14ac:dyDescent="0.2">
      <c r="A313" s="230" t="s">
        <v>871</v>
      </c>
      <c r="B313" s="219" t="s">
        <v>872</v>
      </c>
      <c r="C313" s="220" t="s">
        <v>284</v>
      </c>
      <c r="D313" s="221">
        <v>465</v>
      </c>
      <c r="E313" s="222">
        <v>95522</v>
      </c>
      <c r="F313" s="222">
        <v>0</v>
      </c>
      <c r="G313" s="223">
        <v>0</v>
      </c>
      <c r="H313" s="221">
        <v>106</v>
      </c>
      <c r="I313" s="222">
        <v>85131</v>
      </c>
      <c r="J313" s="222">
        <v>0</v>
      </c>
      <c r="K313" s="223">
        <v>0</v>
      </c>
      <c r="L313" s="221">
        <v>410</v>
      </c>
      <c r="M313" s="222">
        <v>93808.4</v>
      </c>
      <c r="N313" s="222">
        <v>0</v>
      </c>
      <c r="O313" s="223">
        <v>0</v>
      </c>
      <c r="P313" s="221">
        <f t="shared" si="13"/>
        <v>-55</v>
      </c>
      <c r="Q313" s="222">
        <f t="shared" si="13"/>
        <v>-1713.6000000000058</v>
      </c>
      <c r="R313" s="222">
        <f t="shared" si="13"/>
        <v>0</v>
      </c>
      <c r="S313" s="223">
        <f t="shared" si="13"/>
        <v>0</v>
      </c>
      <c r="T313" s="221">
        <f t="shared" si="14"/>
        <v>304</v>
      </c>
      <c r="U313" s="222">
        <f t="shared" si="14"/>
        <v>8677.3999999999942</v>
      </c>
      <c r="V313" s="222">
        <f t="shared" si="14"/>
        <v>0</v>
      </c>
      <c r="W313" s="223">
        <f t="shared" si="14"/>
        <v>0</v>
      </c>
      <c r="X313" s="208"/>
      <c r="Y313" s="208"/>
      <c r="Z313" s="208"/>
      <c r="AA313" s="208"/>
      <c r="AB313" s="208"/>
      <c r="AC313" s="208"/>
      <c r="AD313" s="208"/>
      <c r="AE313" s="208"/>
      <c r="AF313" s="208"/>
    </row>
    <row r="314" spans="1:32" s="218" customFormat="1" x14ac:dyDescent="0.2">
      <c r="A314" s="230" t="s">
        <v>873</v>
      </c>
      <c r="B314" s="219" t="s">
        <v>874</v>
      </c>
      <c r="C314" s="220" t="s">
        <v>284</v>
      </c>
      <c r="D314" s="221">
        <v>887</v>
      </c>
      <c r="E314" s="222">
        <v>300720</v>
      </c>
      <c r="F314" s="222">
        <v>0</v>
      </c>
      <c r="G314" s="223">
        <v>0</v>
      </c>
      <c r="H314" s="221">
        <v>116</v>
      </c>
      <c r="I314" s="222">
        <v>164632</v>
      </c>
      <c r="J314" s="222">
        <v>0</v>
      </c>
      <c r="K314" s="223">
        <v>0</v>
      </c>
      <c r="L314" s="221">
        <v>417</v>
      </c>
      <c r="M314" s="222">
        <v>232830.3</v>
      </c>
      <c r="N314" s="222">
        <v>0</v>
      </c>
      <c r="O314" s="223">
        <v>0</v>
      </c>
      <c r="P314" s="221">
        <f t="shared" si="13"/>
        <v>-470</v>
      </c>
      <c r="Q314" s="222">
        <f t="shared" si="13"/>
        <v>-67889.700000000012</v>
      </c>
      <c r="R314" s="222">
        <f t="shared" si="13"/>
        <v>0</v>
      </c>
      <c r="S314" s="223">
        <f t="shared" si="13"/>
        <v>0</v>
      </c>
      <c r="T314" s="221">
        <f t="shared" si="14"/>
        <v>301</v>
      </c>
      <c r="U314" s="222">
        <f t="shared" si="14"/>
        <v>68198.299999999988</v>
      </c>
      <c r="V314" s="222">
        <f t="shared" si="14"/>
        <v>0</v>
      </c>
      <c r="W314" s="223">
        <f t="shared" si="14"/>
        <v>0</v>
      </c>
      <c r="X314" s="208"/>
      <c r="Y314" s="208"/>
      <c r="Z314" s="208"/>
      <c r="AA314" s="208"/>
      <c r="AB314" s="208"/>
      <c r="AC314" s="208"/>
      <c r="AD314" s="208"/>
      <c r="AE314" s="208"/>
      <c r="AF314" s="208"/>
    </row>
    <row r="315" spans="1:32" s="218" customFormat="1" x14ac:dyDescent="0.2">
      <c r="A315" s="230" t="s">
        <v>875</v>
      </c>
      <c r="B315" s="219" t="s">
        <v>876</v>
      </c>
      <c r="C315" s="220" t="s">
        <v>351</v>
      </c>
      <c r="D315" s="221">
        <v>259</v>
      </c>
      <c r="E315" s="222">
        <v>95502</v>
      </c>
      <c r="F315" s="222">
        <v>0</v>
      </c>
      <c r="G315" s="223">
        <v>0</v>
      </c>
      <c r="H315" s="221">
        <v>190</v>
      </c>
      <c r="I315" s="222">
        <v>91331</v>
      </c>
      <c r="J315" s="222">
        <v>0</v>
      </c>
      <c r="K315" s="223">
        <v>0</v>
      </c>
      <c r="L315" s="221">
        <v>232</v>
      </c>
      <c r="M315" s="222">
        <v>96199</v>
      </c>
      <c r="N315" s="222">
        <v>0</v>
      </c>
      <c r="O315" s="223">
        <v>0</v>
      </c>
      <c r="P315" s="221">
        <f t="shared" si="13"/>
        <v>-27</v>
      </c>
      <c r="Q315" s="222">
        <f t="shared" si="13"/>
        <v>697</v>
      </c>
      <c r="R315" s="222">
        <f t="shared" si="13"/>
        <v>0</v>
      </c>
      <c r="S315" s="223">
        <f t="shared" si="13"/>
        <v>0</v>
      </c>
      <c r="T315" s="221">
        <f t="shared" si="14"/>
        <v>42</v>
      </c>
      <c r="U315" s="222">
        <f t="shared" si="14"/>
        <v>4868</v>
      </c>
      <c r="V315" s="222">
        <f t="shared" si="14"/>
        <v>0</v>
      </c>
      <c r="W315" s="223">
        <f t="shared" si="14"/>
        <v>0</v>
      </c>
      <c r="X315" s="208"/>
      <c r="Y315" s="208"/>
      <c r="Z315" s="208"/>
      <c r="AA315" s="208"/>
      <c r="AB315" s="208"/>
      <c r="AC315" s="208"/>
      <c r="AD315" s="208"/>
      <c r="AE315" s="208"/>
      <c r="AF315" s="208"/>
    </row>
    <row r="316" spans="1:32" s="218" customFormat="1" x14ac:dyDescent="0.2">
      <c r="A316" s="230" t="s">
        <v>877</v>
      </c>
      <c r="B316" s="219" t="s">
        <v>878</v>
      </c>
      <c r="C316" s="220" t="s">
        <v>394</v>
      </c>
      <c r="D316" s="221">
        <v>206</v>
      </c>
      <c r="E316" s="222">
        <v>70716</v>
      </c>
      <c r="F316" s="222">
        <v>0</v>
      </c>
      <c r="G316" s="223">
        <v>0</v>
      </c>
      <c r="H316" s="221">
        <v>92</v>
      </c>
      <c r="I316" s="222">
        <v>71207</v>
      </c>
      <c r="J316" s="222">
        <v>0</v>
      </c>
      <c r="K316" s="223">
        <v>0</v>
      </c>
      <c r="L316" s="221">
        <v>153</v>
      </c>
      <c r="M316" s="222">
        <v>71818</v>
      </c>
      <c r="N316" s="222">
        <v>0</v>
      </c>
      <c r="O316" s="223">
        <v>0</v>
      </c>
      <c r="P316" s="221">
        <f t="shared" si="13"/>
        <v>-53</v>
      </c>
      <c r="Q316" s="222">
        <f t="shared" si="13"/>
        <v>1102</v>
      </c>
      <c r="R316" s="222">
        <f t="shared" si="13"/>
        <v>0</v>
      </c>
      <c r="S316" s="223">
        <f t="shared" si="13"/>
        <v>0</v>
      </c>
      <c r="T316" s="221">
        <f t="shared" si="14"/>
        <v>61</v>
      </c>
      <c r="U316" s="222">
        <f t="shared" si="14"/>
        <v>611</v>
      </c>
      <c r="V316" s="222">
        <f t="shared" si="14"/>
        <v>0</v>
      </c>
      <c r="W316" s="223">
        <f t="shared" si="14"/>
        <v>0</v>
      </c>
      <c r="X316" s="208"/>
      <c r="Y316" s="208"/>
      <c r="Z316" s="208"/>
      <c r="AA316" s="208"/>
      <c r="AB316" s="208"/>
      <c r="AC316" s="208"/>
      <c r="AD316" s="208"/>
      <c r="AE316" s="208"/>
      <c r="AF316" s="208"/>
    </row>
    <row r="317" spans="1:32" s="218" customFormat="1" x14ac:dyDescent="0.2">
      <c r="A317" s="230" t="s">
        <v>879</v>
      </c>
      <c r="B317" s="219" t="s">
        <v>880</v>
      </c>
      <c r="C317" s="220" t="s">
        <v>322</v>
      </c>
      <c r="D317" s="221">
        <v>0</v>
      </c>
      <c r="E317" s="222">
        <v>176</v>
      </c>
      <c r="F317" s="222">
        <v>0</v>
      </c>
      <c r="G317" s="223">
        <v>0</v>
      </c>
      <c r="H317" s="221">
        <v>0</v>
      </c>
      <c r="I317" s="222">
        <v>132</v>
      </c>
      <c r="J317" s="222">
        <v>0</v>
      </c>
      <c r="K317" s="223">
        <v>0</v>
      </c>
      <c r="L317" s="221">
        <v>0</v>
      </c>
      <c r="M317" s="222">
        <v>66</v>
      </c>
      <c r="N317" s="222">
        <v>0</v>
      </c>
      <c r="O317" s="223">
        <v>0</v>
      </c>
      <c r="P317" s="221">
        <f t="shared" si="13"/>
        <v>0</v>
      </c>
      <c r="Q317" s="222">
        <f t="shared" si="13"/>
        <v>-110</v>
      </c>
      <c r="R317" s="222">
        <f t="shared" si="13"/>
        <v>0</v>
      </c>
      <c r="S317" s="223">
        <f t="shared" si="13"/>
        <v>0</v>
      </c>
      <c r="T317" s="221">
        <f t="shared" si="14"/>
        <v>0</v>
      </c>
      <c r="U317" s="222">
        <f t="shared" si="14"/>
        <v>-66</v>
      </c>
      <c r="V317" s="222">
        <f t="shared" si="14"/>
        <v>0</v>
      </c>
      <c r="W317" s="223">
        <f t="shared" si="14"/>
        <v>0</v>
      </c>
      <c r="X317" s="208"/>
      <c r="Y317" s="208"/>
      <c r="Z317" s="208"/>
      <c r="AA317" s="208"/>
      <c r="AB317" s="208"/>
      <c r="AC317" s="208"/>
      <c r="AD317" s="208"/>
      <c r="AE317" s="208"/>
      <c r="AF317" s="208"/>
    </row>
    <row r="318" spans="1:32" s="218" customFormat="1" x14ac:dyDescent="0.2">
      <c r="A318" s="230" t="s">
        <v>881</v>
      </c>
      <c r="B318" s="219" t="s">
        <v>882</v>
      </c>
      <c r="C318" s="220" t="s">
        <v>328</v>
      </c>
      <c r="D318" s="221">
        <v>0</v>
      </c>
      <c r="E318" s="222">
        <v>714890</v>
      </c>
      <c r="F318" s="222">
        <v>0</v>
      </c>
      <c r="G318" s="223">
        <v>0</v>
      </c>
      <c r="H318" s="221">
        <v>0</v>
      </c>
      <c r="I318" s="222">
        <v>766723</v>
      </c>
      <c r="J318" s="222">
        <v>0</v>
      </c>
      <c r="K318" s="223">
        <v>0</v>
      </c>
      <c r="L318" s="221">
        <v>0</v>
      </c>
      <c r="M318" s="222">
        <v>813087</v>
      </c>
      <c r="N318" s="222">
        <v>0</v>
      </c>
      <c r="O318" s="223">
        <v>0</v>
      </c>
      <c r="P318" s="221">
        <f t="shared" si="13"/>
        <v>0</v>
      </c>
      <c r="Q318" s="222">
        <f t="shared" si="13"/>
        <v>98197</v>
      </c>
      <c r="R318" s="222">
        <f t="shared" si="13"/>
        <v>0</v>
      </c>
      <c r="S318" s="223">
        <f t="shared" si="13"/>
        <v>0</v>
      </c>
      <c r="T318" s="221">
        <f t="shared" si="14"/>
        <v>0</v>
      </c>
      <c r="U318" s="222">
        <f t="shared" si="14"/>
        <v>46364</v>
      </c>
      <c r="V318" s="222">
        <f t="shared" si="14"/>
        <v>0</v>
      </c>
      <c r="W318" s="223">
        <f t="shared" si="14"/>
        <v>0</v>
      </c>
      <c r="X318" s="208"/>
      <c r="Y318" s="208"/>
      <c r="Z318" s="208"/>
      <c r="AA318" s="208"/>
      <c r="AB318" s="208"/>
      <c r="AC318" s="208"/>
      <c r="AD318" s="208"/>
      <c r="AE318" s="208"/>
      <c r="AF318" s="208"/>
    </row>
    <row r="319" spans="1:32" s="218" customFormat="1" x14ac:dyDescent="0.2">
      <c r="A319" s="230" t="s">
        <v>883</v>
      </c>
      <c r="B319" s="219" t="s">
        <v>884</v>
      </c>
      <c r="C319" s="220" t="s">
        <v>328</v>
      </c>
      <c r="D319" s="221">
        <v>0</v>
      </c>
      <c r="E319" s="222">
        <v>646848</v>
      </c>
      <c r="F319" s="222">
        <v>0</v>
      </c>
      <c r="G319" s="223">
        <v>0</v>
      </c>
      <c r="H319" s="221">
        <v>0</v>
      </c>
      <c r="I319" s="222">
        <v>943500</v>
      </c>
      <c r="J319" s="222">
        <v>0</v>
      </c>
      <c r="K319" s="223">
        <v>0</v>
      </c>
      <c r="L319" s="221">
        <v>0</v>
      </c>
      <c r="M319" s="222">
        <v>1061140</v>
      </c>
      <c r="N319" s="222">
        <v>0</v>
      </c>
      <c r="O319" s="223">
        <v>0</v>
      </c>
      <c r="P319" s="221">
        <f t="shared" si="13"/>
        <v>0</v>
      </c>
      <c r="Q319" s="222">
        <f t="shared" si="13"/>
        <v>414292</v>
      </c>
      <c r="R319" s="222">
        <f t="shared" si="13"/>
        <v>0</v>
      </c>
      <c r="S319" s="223">
        <f t="shared" si="13"/>
        <v>0</v>
      </c>
      <c r="T319" s="221">
        <f t="shared" si="14"/>
        <v>0</v>
      </c>
      <c r="U319" s="222">
        <f t="shared" si="14"/>
        <v>117640</v>
      </c>
      <c r="V319" s="222">
        <f t="shared" si="14"/>
        <v>0</v>
      </c>
      <c r="W319" s="223">
        <f t="shared" si="14"/>
        <v>0</v>
      </c>
      <c r="X319" s="208"/>
      <c r="Y319" s="208"/>
      <c r="Z319" s="208"/>
      <c r="AA319" s="208"/>
      <c r="AB319" s="208"/>
      <c r="AC319" s="208"/>
      <c r="AD319" s="208"/>
      <c r="AE319" s="208"/>
      <c r="AF319" s="208"/>
    </row>
    <row r="320" spans="1:32" s="218" customFormat="1" x14ac:dyDescent="0.2">
      <c r="A320" s="230" t="s">
        <v>885</v>
      </c>
      <c r="B320" s="219" t="s">
        <v>886</v>
      </c>
      <c r="C320" s="220" t="s">
        <v>269</v>
      </c>
      <c r="D320" s="221">
        <v>1473</v>
      </c>
      <c r="E320" s="222">
        <v>2160948</v>
      </c>
      <c r="F320" s="222">
        <v>143768.15999999992</v>
      </c>
      <c r="G320" s="223">
        <v>0</v>
      </c>
      <c r="H320" s="221">
        <v>736</v>
      </c>
      <c r="I320" s="222">
        <v>3299525</v>
      </c>
      <c r="J320" s="222">
        <v>22009.599999999999</v>
      </c>
      <c r="K320" s="223">
        <v>0</v>
      </c>
      <c r="L320" s="221">
        <v>702</v>
      </c>
      <c r="M320" s="222">
        <v>3473184.4</v>
      </c>
      <c r="N320" s="222">
        <v>13518</v>
      </c>
      <c r="O320" s="223">
        <v>0</v>
      </c>
      <c r="P320" s="221">
        <f t="shared" si="13"/>
        <v>-771</v>
      </c>
      <c r="Q320" s="222">
        <f t="shared" si="13"/>
        <v>1312236.3999999999</v>
      </c>
      <c r="R320" s="222">
        <f t="shared" si="13"/>
        <v>-130250.15999999992</v>
      </c>
      <c r="S320" s="223">
        <f t="shared" si="13"/>
        <v>0</v>
      </c>
      <c r="T320" s="221">
        <f t="shared" si="14"/>
        <v>-34</v>
      </c>
      <c r="U320" s="222">
        <f t="shared" si="14"/>
        <v>173659.39999999991</v>
      </c>
      <c r="V320" s="222">
        <f t="shared" si="14"/>
        <v>-8491.5999999999985</v>
      </c>
      <c r="W320" s="223">
        <f t="shared" si="14"/>
        <v>0</v>
      </c>
      <c r="X320" s="208"/>
      <c r="Y320" s="208"/>
      <c r="Z320" s="208"/>
      <c r="AA320" s="208"/>
      <c r="AB320" s="208"/>
      <c r="AC320" s="208"/>
      <c r="AD320" s="208"/>
      <c r="AE320" s="208"/>
      <c r="AF320" s="208"/>
    </row>
    <row r="321" spans="1:32" s="218" customFormat="1" x14ac:dyDescent="0.2">
      <c r="A321" s="230" t="s">
        <v>887</v>
      </c>
      <c r="B321" s="219" t="s">
        <v>888</v>
      </c>
      <c r="C321" s="220" t="s">
        <v>269</v>
      </c>
      <c r="D321" s="221">
        <v>3268</v>
      </c>
      <c r="E321" s="222">
        <v>2641516</v>
      </c>
      <c r="F321" s="222">
        <v>14215.6</v>
      </c>
      <c r="G321" s="223">
        <v>0</v>
      </c>
      <c r="H321" s="221">
        <v>1469</v>
      </c>
      <c r="I321" s="222">
        <v>2547746.7999999998</v>
      </c>
      <c r="J321" s="222">
        <v>22931.599999999999</v>
      </c>
      <c r="K321" s="223">
        <v>0</v>
      </c>
      <c r="L321" s="221">
        <v>1182</v>
      </c>
      <c r="M321" s="222">
        <v>2471573</v>
      </c>
      <c r="N321" s="222">
        <v>10893.6</v>
      </c>
      <c r="O321" s="223">
        <v>0</v>
      </c>
      <c r="P321" s="221">
        <f t="shared" ref="P321:S384" si="15">L321-D321</f>
        <v>-2086</v>
      </c>
      <c r="Q321" s="222">
        <f t="shared" si="15"/>
        <v>-169943</v>
      </c>
      <c r="R321" s="222">
        <f t="shared" si="15"/>
        <v>-3322</v>
      </c>
      <c r="S321" s="223">
        <f t="shared" si="15"/>
        <v>0</v>
      </c>
      <c r="T321" s="221">
        <f t="shared" ref="T321:W384" si="16">IFERROR((L321-H321),"")</f>
        <v>-287</v>
      </c>
      <c r="U321" s="222">
        <f t="shared" si="16"/>
        <v>-76173.799999999814</v>
      </c>
      <c r="V321" s="222">
        <f t="shared" si="16"/>
        <v>-12037.999999999998</v>
      </c>
      <c r="W321" s="223">
        <f t="shared" si="16"/>
        <v>0</v>
      </c>
      <c r="X321" s="208"/>
      <c r="Y321" s="208"/>
      <c r="Z321" s="208"/>
      <c r="AA321" s="208"/>
      <c r="AB321" s="208"/>
      <c r="AC321" s="208"/>
      <c r="AD321" s="208"/>
      <c r="AE321" s="208"/>
      <c r="AF321" s="208"/>
    </row>
    <row r="322" spans="1:32" s="218" customFormat="1" x14ac:dyDescent="0.2">
      <c r="A322" s="230" t="s">
        <v>889</v>
      </c>
      <c r="B322" s="219" t="s">
        <v>890</v>
      </c>
      <c r="C322" s="220" t="s">
        <v>269</v>
      </c>
      <c r="D322" s="221">
        <v>10167</v>
      </c>
      <c r="E322" s="222">
        <v>10476725.800000001</v>
      </c>
      <c r="F322" s="222">
        <v>597960.79</v>
      </c>
      <c r="G322" s="223">
        <v>3121676.54</v>
      </c>
      <c r="H322" s="221">
        <v>5279</v>
      </c>
      <c r="I322" s="222">
        <v>11524048.399999999</v>
      </c>
      <c r="J322" s="222">
        <v>243464.93000000002</v>
      </c>
      <c r="K322" s="223">
        <v>3716332.83</v>
      </c>
      <c r="L322" s="221">
        <v>8757</v>
      </c>
      <c r="M322" s="222">
        <v>12450389.720000001</v>
      </c>
      <c r="N322" s="222">
        <v>375100.37000000005</v>
      </c>
      <c r="O322" s="223">
        <v>3174347.94</v>
      </c>
      <c r="P322" s="221">
        <f t="shared" si="15"/>
        <v>-1410</v>
      </c>
      <c r="Q322" s="222">
        <f t="shared" si="15"/>
        <v>1973663.92</v>
      </c>
      <c r="R322" s="222">
        <f t="shared" si="15"/>
        <v>-222860.41999999998</v>
      </c>
      <c r="S322" s="223">
        <f t="shared" si="15"/>
        <v>52671.399999999907</v>
      </c>
      <c r="T322" s="221">
        <f t="shared" si="16"/>
        <v>3478</v>
      </c>
      <c r="U322" s="222">
        <f t="shared" si="16"/>
        <v>926341.32000000216</v>
      </c>
      <c r="V322" s="222">
        <f t="shared" si="16"/>
        <v>131635.44000000003</v>
      </c>
      <c r="W322" s="223">
        <f t="shared" si="16"/>
        <v>-541984.89000000013</v>
      </c>
      <c r="X322" s="208"/>
      <c r="Y322" s="208"/>
      <c r="Z322" s="208"/>
      <c r="AA322" s="208"/>
      <c r="AB322" s="208"/>
      <c r="AC322" s="208"/>
      <c r="AD322" s="208"/>
      <c r="AE322" s="208"/>
      <c r="AF322" s="208"/>
    </row>
    <row r="323" spans="1:32" s="218" customFormat="1" x14ac:dyDescent="0.2">
      <c r="A323" s="230" t="s">
        <v>891</v>
      </c>
      <c r="B323" s="219" t="s">
        <v>892</v>
      </c>
      <c r="C323" s="220" t="s">
        <v>269</v>
      </c>
      <c r="D323" s="221">
        <v>1073</v>
      </c>
      <c r="E323" s="222">
        <v>623329</v>
      </c>
      <c r="F323" s="222">
        <v>0</v>
      </c>
      <c r="G323" s="223">
        <v>0</v>
      </c>
      <c r="H323" s="221">
        <v>475</v>
      </c>
      <c r="I323" s="222">
        <v>587853</v>
      </c>
      <c r="J323" s="222">
        <v>0</v>
      </c>
      <c r="K323" s="223">
        <v>0</v>
      </c>
      <c r="L323" s="221">
        <v>1018</v>
      </c>
      <c r="M323" s="222">
        <v>680846.7</v>
      </c>
      <c r="N323" s="222">
        <v>0</v>
      </c>
      <c r="O323" s="223">
        <v>0</v>
      </c>
      <c r="P323" s="221">
        <f t="shared" si="15"/>
        <v>-55</v>
      </c>
      <c r="Q323" s="222">
        <f t="shared" si="15"/>
        <v>57517.699999999953</v>
      </c>
      <c r="R323" s="222">
        <f t="shared" si="15"/>
        <v>0</v>
      </c>
      <c r="S323" s="223">
        <f t="shared" si="15"/>
        <v>0</v>
      </c>
      <c r="T323" s="221">
        <f t="shared" si="16"/>
        <v>543</v>
      </c>
      <c r="U323" s="222">
        <f t="shared" si="16"/>
        <v>92993.699999999953</v>
      </c>
      <c r="V323" s="222">
        <f t="shared" si="16"/>
        <v>0</v>
      </c>
      <c r="W323" s="223">
        <f t="shared" si="16"/>
        <v>0</v>
      </c>
      <c r="X323" s="208"/>
      <c r="Y323" s="208"/>
      <c r="Z323" s="208"/>
      <c r="AA323" s="208"/>
      <c r="AB323" s="208"/>
      <c r="AC323" s="208"/>
      <c r="AD323" s="208"/>
      <c r="AE323" s="208"/>
      <c r="AF323" s="208"/>
    </row>
    <row r="324" spans="1:32" s="218" customFormat="1" x14ac:dyDescent="0.2">
      <c r="A324" s="230" t="s">
        <v>893</v>
      </c>
      <c r="B324" s="219" t="s">
        <v>894</v>
      </c>
      <c r="C324" s="220" t="s">
        <v>264</v>
      </c>
      <c r="D324" s="221">
        <v>0</v>
      </c>
      <c r="E324" s="222">
        <v>3846</v>
      </c>
      <c r="F324" s="222">
        <v>0</v>
      </c>
      <c r="G324" s="223">
        <v>0</v>
      </c>
      <c r="H324" s="221">
        <v>0</v>
      </c>
      <c r="I324" s="222">
        <v>4228</v>
      </c>
      <c r="J324" s="222">
        <v>0</v>
      </c>
      <c r="K324" s="223">
        <v>0</v>
      </c>
      <c r="L324" s="221">
        <v>0</v>
      </c>
      <c r="M324" s="222">
        <v>5956</v>
      </c>
      <c r="N324" s="222">
        <v>0</v>
      </c>
      <c r="O324" s="223">
        <v>0</v>
      </c>
      <c r="P324" s="221">
        <f t="shared" si="15"/>
        <v>0</v>
      </c>
      <c r="Q324" s="222">
        <f t="shared" si="15"/>
        <v>2110</v>
      </c>
      <c r="R324" s="222">
        <f t="shared" si="15"/>
        <v>0</v>
      </c>
      <c r="S324" s="223">
        <f t="shared" si="15"/>
        <v>0</v>
      </c>
      <c r="T324" s="221">
        <f t="shared" si="16"/>
        <v>0</v>
      </c>
      <c r="U324" s="222">
        <f t="shared" si="16"/>
        <v>1728</v>
      </c>
      <c r="V324" s="222">
        <f t="shared" si="16"/>
        <v>0</v>
      </c>
      <c r="W324" s="223">
        <f t="shared" si="16"/>
        <v>0</v>
      </c>
      <c r="X324" s="208"/>
      <c r="Y324" s="208"/>
      <c r="Z324" s="208"/>
      <c r="AA324" s="208"/>
      <c r="AB324" s="208"/>
      <c r="AC324" s="208"/>
      <c r="AD324" s="208"/>
      <c r="AE324" s="208"/>
      <c r="AF324" s="208"/>
    </row>
    <row r="325" spans="1:32" s="218" customFormat="1" x14ac:dyDescent="0.2">
      <c r="A325" s="230" t="s">
        <v>895</v>
      </c>
      <c r="B325" s="219" t="s">
        <v>896</v>
      </c>
      <c r="C325" s="220" t="s">
        <v>264</v>
      </c>
      <c r="D325" s="221">
        <v>0</v>
      </c>
      <c r="E325" s="222">
        <v>71214</v>
      </c>
      <c r="F325" s="222">
        <v>0</v>
      </c>
      <c r="G325" s="223">
        <v>0</v>
      </c>
      <c r="H325" s="221">
        <v>0</v>
      </c>
      <c r="I325" s="222">
        <v>90280</v>
      </c>
      <c r="J325" s="222">
        <v>0</v>
      </c>
      <c r="K325" s="223">
        <v>0</v>
      </c>
      <c r="L325" s="221">
        <v>0</v>
      </c>
      <c r="M325" s="222">
        <v>92796</v>
      </c>
      <c r="N325" s="222">
        <v>0</v>
      </c>
      <c r="O325" s="223">
        <v>0</v>
      </c>
      <c r="P325" s="221">
        <f t="shared" si="15"/>
        <v>0</v>
      </c>
      <c r="Q325" s="222">
        <f t="shared" si="15"/>
        <v>21582</v>
      </c>
      <c r="R325" s="222">
        <f t="shared" si="15"/>
        <v>0</v>
      </c>
      <c r="S325" s="223">
        <f t="shared" si="15"/>
        <v>0</v>
      </c>
      <c r="T325" s="221">
        <f t="shared" si="16"/>
        <v>0</v>
      </c>
      <c r="U325" s="222">
        <f t="shared" si="16"/>
        <v>2516</v>
      </c>
      <c r="V325" s="222">
        <f t="shared" si="16"/>
        <v>0</v>
      </c>
      <c r="W325" s="223">
        <f t="shared" si="16"/>
        <v>0</v>
      </c>
      <c r="X325" s="208"/>
      <c r="Y325" s="208"/>
      <c r="Z325" s="208"/>
      <c r="AA325" s="208"/>
      <c r="AB325" s="208"/>
      <c r="AC325" s="208"/>
      <c r="AD325" s="208"/>
      <c r="AE325" s="208"/>
      <c r="AF325" s="208"/>
    </row>
    <row r="326" spans="1:32" s="218" customFormat="1" x14ac:dyDescent="0.2">
      <c r="A326" s="230" t="s">
        <v>897</v>
      </c>
      <c r="B326" s="219" t="s">
        <v>898</v>
      </c>
      <c r="C326" s="220" t="s">
        <v>264</v>
      </c>
      <c r="D326" s="221">
        <v>0</v>
      </c>
      <c r="E326" s="222">
        <v>36120</v>
      </c>
      <c r="F326" s="222">
        <v>0</v>
      </c>
      <c r="G326" s="223">
        <v>0</v>
      </c>
      <c r="H326" s="221">
        <v>0</v>
      </c>
      <c r="I326" s="222">
        <v>34419</v>
      </c>
      <c r="J326" s="222">
        <v>0</v>
      </c>
      <c r="K326" s="223">
        <v>0</v>
      </c>
      <c r="L326" s="221">
        <v>0</v>
      </c>
      <c r="M326" s="222">
        <v>31071</v>
      </c>
      <c r="N326" s="222">
        <v>0</v>
      </c>
      <c r="O326" s="223">
        <v>0</v>
      </c>
      <c r="P326" s="221">
        <f t="shared" si="15"/>
        <v>0</v>
      </c>
      <c r="Q326" s="222">
        <f t="shared" si="15"/>
        <v>-5049</v>
      </c>
      <c r="R326" s="222">
        <f t="shared" si="15"/>
        <v>0</v>
      </c>
      <c r="S326" s="223">
        <f t="shared" si="15"/>
        <v>0</v>
      </c>
      <c r="T326" s="221">
        <f t="shared" si="16"/>
        <v>0</v>
      </c>
      <c r="U326" s="222">
        <f t="shared" si="16"/>
        <v>-3348</v>
      </c>
      <c r="V326" s="222">
        <f t="shared" si="16"/>
        <v>0</v>
      </c>
      <c r="W326" s="223">
        <f t="shared" si="16"/>
        <v>0</v>
      </c>
      <c r="X326" s="208"/>
      <c r="Y326" s="208"/>
      <c r="Z326" s="208"/>
      <c r="AA326" s="208"/>
      <c r="AB326" s="208"/>
      <c r="AC326" s="208"/>
      <c r="AD326" s="208"/>
      <c r="AE326" s="208"/>
      <c r="AF326" s="208"/>
    </row>
    <row r="327" spans="1:32" s="218" customFormat="1" x14ac:dyDescent="0.2">
      <c r="A327" s="230" t="s">
        <v>899</v>
      </c>
      <c r="B327" s="219" t="s">
        <v>900</v>
      </c>
      <c r="C327" s="220" t="s">
        <v>264</v>
      </c>
      <c r="D327" s="221">
        <v>0</v>
      </c>
      <c r="E327" s="222">
        <v>32718</v>
      </c>
      <c r="F327" s="222">
        <v>0</v>
      </c>
      <c r="G327" s="223">
        <v>0</v>
      </c>
      <c r="H327" s="221">
        <v>0</v>
      </c>
      <c r="I327" s="222">
        <v>40039</v>
      </c>
      <c r="J327" s="222">
        <v>0</v>
      </c>
      <c r="K327" s="223">
        <v>0</v>
      </c>
      <c r="L327" s="221">
        <v>0</v>
      </c>
      <c r="M327" s="222">
        <v>38521</v>
      </c>
      <c r="N327" s="222">
        <v>0</v>
      </c>
      <c r="O327" s="223">
        <v>0</v>
      </c>
      <c r="P327" s="221">
        <f t="shared" si="15"/>
        <v>0</v>
      </c>
      <c r="Q327" s="222">
        <f t="shared" si="15"/>
        <v>5803</v>
      </c>
      <c r="R327" s="222">
        <f t="shared" si="15"/>
        <v>0</v>
      </c>
      <c r="S327" s="223">
        <f t="shared" si="15"/>
        <v>0</v>
      </c>
      <c r="T327" s="221">
        <f t="shared" si="16"/>
        <v>0</v>
      </c>
      <c r="U327" s="222">
        <f t="shared" si="16"/>
        <v>-1518</v>
      </c>
      <c r="V327" s="222">
        <f t="shared" si="16"/>
        <v>0</v>
      </c>
      <c r="W327" s="223">
        <f t="shared" si="16"/>
        <v>0</v>
      </c>
      <c r="X327" s="208"/>
      <c r="Y327" s="208"/>
      <c r="Z327" s="208"/>
      <c r="AA327" s="208"/>
      <c r="AB327" s="208"/>
      <c r="AC327" s="208"/>
      <c r="AD327" s="208"/>
      <c r="AE327" s="208"/>
      <c r="AF327" s="208"/>
    </row>
    <row r="328" spans="1:32" s="218" customFormat="1" x14ac:dyDescent="0.2">
      <c r="A328" s="230" t="s">
        <v>901</v>
      </c>
      <c r="B328" s="219" t="s">
        <v>902</v>
      </c>
      <c r="C328" s="220" t="s">
        <v>264</v>
      </c>
      <c r="D328" s="221">
        <v>0</v>
      </c>
      <c r="E328" s="222">
        <v>15435</v>
      </c>
      <c r="F328" s="222">
        <v>0</v>
      </c>
      <c r="G328" s="223">
        <v>0</v>
      </c>
      <c r="H328" s="221">
        <v>0</v>
      </c>
      <c r="I328" s="222">
        <v>26175</v>
      </c>
      <c r="J328" s="222">
        <v>0</v>
      </c>
      <c r="K328" s="223">
        <v>0</v>
      </c>
      <c r="L328" s="221">
        <v>0</v>
      </c>
      <c r="M328" s="222">
        <v>25865</v>
      </c>
      <c r="N328" s="222">
        <v>0</v>
      </c>
      <c r="O328" s="223">
        <v>0</v>
      </c>
      <c r="P328" s="221">
        <f t="shared" si="15"/>
        <v>0</v>
      </c>
      <c r="Q328" s="222">
        <f t="shared" si="15"/>
        <v>10430</v>
      </c>
      <c r="R328" s="222">
        <f t="shared" si="15"/>
        <v>0</v>
      </c>
      <c r="S328" s="223">
        <f t="shared" si="15"/>
        <v>0</v>
      </c>
      <c r="T328" s="221">
        <f t="shared" si="16"/>
        <v>0</v>
      </c>
      <c r="U328" s="222">
        <f t="shared" si="16"/>
        <v>-310</v>
      </c>
      <c r="V328" s="222">
        <f t="shared" si="16"/>
        <v>0</v>
      </c>
      <c r="W328" s="223">
        <f t="shared" si="16"/>
        <v>0</v>
      </c>
      <c r="X328" s="208"/>
      <c r="Y328" s="208"/>
      <c r="Z328" s="208"/>
      <c r="AA328" s="208"/>
      <c r="AB328" s="208"/>
      <c r="AC328" s="208"/>
      <c r="AD328" s="208"/>
      <c r="AE328" s="208"/>
      <c r="AF328" s="208"/>
    </row>
    <row r="329" spans="1:32" s="218" customFormat="1" x14ac:dyDescent="0.2">
      <c r="A329" s="230" t="s">
        <v>903</v>
      </c>
      <c r="B329" s="219" t="s">
        <v>904</v>
      </c>
      <c r="C329" s="220" t="s">
        <v>264</v>
      </c>
      <c r="D329" s="221">
        <v>0</v>
      </c>
      <c r="E329" s="222">
        <v>95650</v>
      </c>
      <c r="F329" s="222">
        <v>0</v>
      </c>
      <c r="G329" s="223">
        <v>0</v>
      </c>
      <c r="H329" s="221">
        <v>0</v>
      </c>
      <c r="I329" s="222">
        <v>93288</v>
      </c>
      <c r="J329" s="222">
        <v>0</v>
      </c>
      <c r="K329" s="223">
        <v>0</v>
      </c>
      <c r="L329" s="221">
        <v>0</v>
      </c>
      <c r="M329" s="222">
        <v>93512</v>
      </c>
      <c r="N329" s="222">
        <v>0</v>
      </c>
      <c r="O329" s="223">
        <v>0</v>
      </c>
      <c r="P329" s="221">
        <f t="shared" si="15"/>
        <v>0</v>
      </c>
      <c r="Q329" s="222">
        <f t="shared" si="15"/>
        <v>-2138</v>
      </c>
      <c r="R329" s="222">
        <f t="shared" si="15"/>
        <v>0</v>
      </c>
      <c r="S329" s="223">
        <f t="shared" si="15"/>
        <v>0</v>
      </c>
      <c r="T329" s="221">
        <f t="shared" si="16"/>
        <v>0</v>
      </c>
      <c r="U329" s="222">
        <f t="shared" si="16"/>
        <v>224</v>
      </c>
      <c r="V329" s="222">
        <f t="shared" si="16"/>
        <v>0</v>
      </c>
      <c r="W329" s="223">
        <f t="shared" si="16"/>
        <v>0</v>
      </c>
      <c r="X329" s="208"/>
      <c r="Y329" s="208"/>
      <c r="Z329" s="208"/>
      <c r="AA329" s="208"/>
      <c r="AB329" s="208"/>
      <c r="AC329" s="208"/>
      <c r="AD329" s="208"/>
      <c r="AE329" s="208"/>
      <c r="AF329" s="208"/>
    </row>
    <row r="330" spans="1:32" s="218" customFormat="1" x14ac:dyDescent="0.2">
      <c r="A330" s="230" t="s">
        <v>905</v>
      </c>
      <c r="B330" s="219" t="s">
        <v>906</v>
      </c>
      <c r="C330" s="220" t="s">
        <v>301</v>
      </c>
      <c r="D330" s="221">
        <v>0</v>
      </c>
      <c r="E330" s="222">
        <v>2910</v>
      </c>
      <c r="F330" s="222">
        <v>0</v>
      </c>
      <c r="G330" s="223">
        <v>0</v>
      </c>
      <c r="H330" s="221">
        <v>0</v>
      </c>
      <c r="I330" s="222">
        <v>2145</v>
      </c>
      <c r="J330" s="222">
        <v>0</v>
      </c>
      <c r="K330" s="223">
        <v>0</v>
      </c>
      <c r="L330" s="221">
        <v>0</v>
      </c>
      <c r="M330" s="222">
        <v>4930</v>
      </c>
      <c r="N330" s="222">
        <v>0</v>
      </c>
      <c r="O330" s="223">
        <v>0</v>
      </c>
      <c r="P330" s="221">
        <f t="shared" si="15"/>
        <v>0</v>
      </c>
      <c r="Q330" s="222">
        <f t="shared" si="15"/>
        <v>2020</v>
      </c>
      <c r="R330" s="222">
        <f t="shared" si="15"/>
        <v>0</v>
      </c>
      <c r="S330" s="223">
        <f t="shared" si="15"/>
        <v>0</v>
      </c>
      <c r="T330" s="221">
        <f t="shared" si="16"/>
        <v>0</v>
      </c>
      <c r="U330" s="222">
        <f t="shared" si="16"/>
        <v>2785</v>
      </c>
      <c r="V330" s="222">
        <f t="shared" si="16"/>
        <v>0</v>
      </c>
      <c r="W330" s="223">
        <f t="shared" si="16"/>
        <v>0</v>
      </c>
      <c r="X330" s="208"/>
      <c r="Y330" s="208"/>
      <c r="Z330" s="208"/>
      <c r="AA330" s="208"/>
      <c r="AB330" s="208"/>
      <c r="AC330" s="208"/>
      <c r="AD330" s="208"/>
      <c r="AE330" s="208"/>
      <c r="AF330" s="208"/>
    </row>
    <row r="331" spans="1:32" s="218" customFormat="1" x14ac:dyDescent="0.2">
      <c r="A331" s="230" t="s">
        <v>907</v>
      </c>
      <c r="B331" s="219" t="s">
        <v>908</v>
      </c>
      <c r="C331" s="220" t="s">
        <v>264</v>
      </c>
      <c r="D331" s="221">
        <v>0</v>
      </c>
      <c r="E331" s="222">
        <v>2800</v>
      </c>
      <c r="F331" s="222">
        <v>0</v>
      </c>
      <c r="G331" s="223">
        <v>0</v>
      </c>
      <c r="H331" s="221">
        <v>0</v>
      </c>
      <c r="I331" s="222">
        <v>3321</v>
      </c>
      <c r="J331" s="222">
        <v>0</v>
      </c>
      <c r="K331" s="223">
        <v>0</v>
      </c>
      <c r="L331" s="221">
        <v>0</v>
      </c>
      <c r="M331" s="222">
        <v>3131</v>
      </c>
      <c r="N331" s="222">
        <v>0</v>
      </c>
      <c r="O331" s="223">
        <v>0</v>
      </c>
      <c r="P331" s="221">
        <f t="shared" si="15"/>
        <v>0</v>
      </c>
      <c r="Q331" s="222">
        <f t="shared" si="15"/>
        <v>331</v>
      </c>
      <c r="R331" s="222">
        <f t="shared" si="15"/>
        <v>0</v>
      </c>
      <c r="S331" s="223">
        <f t="shared" si="15"/>
        <v>0</v>
      </c>
      <c r="T331" s="221">
        <f t="shared" si="16"/>
        <v>0</v>
      </c>
      <c r="U331" s="222">
        <f t="shared" si="16"/>
        <v>-190</v>
      </c>
      <c r="V331" s="222">
        <f t="shared" si="16"/>
        <v>0</v>
      </c>
      <c r="W331" s="223">
        <f t="shared" si="16"/>
        <v>0</v>
      </c>
      <c r="X331" s="208"/>
      <c r="Y331" s="208"/>
      <c r="Z331" s="208"/>
      <c r="AA331" s="208"/>
      <c r="AB331" s="208"/>
      <c r="AC331" s="208"/>
      <c r="AD331" s="208"/>
      <c r="AE331" s="208"/>
      <c r="AF331" s="208"/>
    </row>
    <row r="332" spans="1:32" s="218" customFormat="1" x14ac:dyDescent="0.2">
      <c r="A332" s="230" t="s">
        <v>909</v>
      </c>
      <c r="B332" s="219" t="s">
        <v>910</v>
      </c>
      <c r="C332" s="220" t="s">
        <v>274</v>
      </c>
      <c r="D332" s="221">
        <v>924</v>
      </c>
      <c r="E332" s="222">
        <v>656473</v>
      </c>
      <c r="F332" s="222">
        <v>0</v>
      </c>
      <c r="G332" s="223">
        <v>1685389.4500000007</v>
      </c>
      <c r="H332" s="221">
        <v>691</v>
      </c>
      <c r="I332" s="222">
        <v>578913</v>
      </c>
      <c r="J332" s="222">
        <v>0</v>
      </c>
      <c r="K332" s="223">
        <v>1634211.4</v>
      </c>
      <c r="L332" s="221">
        <v>966</v>
      </c>
      <c r="M332" s="222">
        <v>730174.6</v>
      </c>
      <c r="N332" s="222">
        <v>0</v>
      </c>
      <c r="O332" s="223">
        <v>1790231.1</v>
      </c>
      <c r="P332" s="221">
        <f t="shared" si="15"/>
        <v>42</v>
      </c>
      <c r="Q332" s="222">
        <f t="shared" si="15"/>
        <v>73701.599999999977</v>
      </c>
      <c r="R332" s="222">
        <f t="shared" si="15"/>
        <v>0</v>
      </c>
      <c r="S332" s="223">
        <f t="shared" si="15"/>
        <v>104841.64999999944</v>
      </c>
      <c r="T332" s="221">
        <f t="shared" si="16"/>
        <v>275</v>
      </c>
      <c r="U332" s="222">
        <f t="shared" si="16"/>
        <v>151261.59999999998</v>
      </c>
      <c r="V332" s="222">
        <f t="shared" si="16"/>
        <v>0</v>
      </c>
      <c r="W332" s="223">
        <f t="shared" si="16"/>
        <v>156019.70000000019</v>
      </c>
      <c r="X332" s="208"/>
      <c r="Y332" s="208"/>
      <c r="Z332" s="208"/>
      <c r="AA332" s="208"/>
      <c r="AB332" s="208"/>
      <c r="AC332" s="208"/>
      <c r="AD332" s="208"/>
      <c r="AE332" s="208"/>
      <c r="AF332" s="208"/>
    </row>
    <row r="333" spans="1:32" s="218" customFormat="1" x14ac:dyDescent="0.2">
      <c r="A333" s="230" t="s">
        <v>911</v>
      </c>
      <c r="B333" s="219" t="s">
        <v>912</v>
      </c>
      <c r="C333" s="220" t="s">
        <v>274</v>
      </c>
      <c r="D333" s="221">
        <v>285</v>
      </c>
      <c r="E333" s="222">
        <v>206333</v>
      </c>
      <c r="F333" s="222">
        <v>0</v>
      </c>
      <c r="G333" s="223">
        <v>0</v>
      </c>
      <c r="H333" s="221">
        <v>172</v>
      </c>
      <c r="I333" s="222">
        <v>190495</v>
      </c>
      <c r="J333" s="222">
        <v>0</v>
      </c>
      <c r="K333" s="223">
        <v>0</v>
      </c>
      <c r="L333" s="221">
        <v>258</v>
      </c>
      <c r="M333" s="222">
        <v>208912.4</v>
      </c>
      <c r="N333" s="222">
        <v>0</v>
      </c>
      <c r="O333" s="223">
        <v>0</v>
      </c>
      <c r="P333" s="221">
        <f t="shared" si="15"/>
        <v>-27</v>
      </c>
      <c r="Q333" s="222">
        <f t="shared" si="15"/>
        <v>2579.3999999999942</v>
      </c>
      <c r="R333" s="222">
        <f t="shared" si="15"/>
        <v>0</v>
      </c>
      <c r="S333" s="223">
        <f t="shared" si="15"/>
        <v>0</v>
      </c>
      <c r="T333" s="221">
        <f t="shared" si="16"/>
        <v>86</v>
      </c>
      <c r="U333" s="222">
        <f t="shared" si="16"/>
        <v>18417.399999999994</v>
      </c>
      <c r="V333" s="222">
        <f t="shared" si="16"/>
        <v>0</v>
      </c>
      <c r="W333" s="223">
        <f t="shared" si="16"/>
        <v>0</v>
      </c>
      <c r="X333" s="208"/>
      <c r="Y333" s="208"/>
      <c r="Z333" s="208"/>
      <c r="AA333" s="208"/>
      <c r="AB333" s="208"/>
      <c r="AC333" s="208"/>
      <c r="AD333" s="208"/>
      <c r="AE333" s="208"/>
      <c r="AF333" s="208"/>
    </row>
    <row r="334" spans="1:32" s="218" customFormat="1" x14ac:dyDescent="0.2">
      <c r="A334" s="230" t="s">
        <v>913</v>
      </c>
      <c r="B334" s="219" t="s">
        <v>914</v>
      </c>
      <c r="C334" s="220" t="s">
        <v>269</v>
      </c>
      <c r="D334" s="221">
        <v>1326</v>
      </c>
      <c r="E334" s="222">
        <v>918978</v>
      </c>
      <c r="F334" s="222">
        <v>0</v>
      </c>
      <c r="G334" s="223">
        <v>0</v>
      </c>
      <c r="H334" s="221">
        <v>1235</v>
      </c>
      <c r="I334" s="222">
        <v>1004278</v>
      </c>
      <c r="J334" s="222">
        <v>0</v>
      </c>
      <c r="K334" s="223">
        <v>0</v>
      </c>
      <c r="L334" s="221">
        <v>1381</v>
      </c>
      <c r="M334" s="222">
        <v>1065098.7</v>
      </c>
      <c r="N334" s="222">
        <v>0</v>
      </c>
      <c r="O334" s="223">
        <v>0</v>
      </c>
      <c r="P334" s="221">
        <f t="shared" si="15"/>
        <v>55</v>
      </c>
      <c r="Q334" s="222">
        <f t="shared" si="15"/>
        <v>146120.69999999995</v>
      </c>
      <c r="R334" s="222">
        <f t="shared" si="15"/>
        <v>0</v>
      </c>
      <c r="S334" s="223">
        <f t="shared" si="15"/>
        <v>0</v>
      </c>
      <c r="T334" s="221">
        <f t="shared" si="16"/>
        <v>146</v>
      </c>
      <c r="U334" s="222">
        <f t="shared" si="16"/>
        <v>60820.699999999953</v>
      </c>
      <c r="V334" s="222">
        <f t="shared" si="16"/>
        <v>0</v>
      </c>
      <c r="W334" s="223">
        <f t="shared" si="16"/>
        <v>0</v>
      </c>
      <c r="X334" s="208"/>
      <c r="Y334" s="208"/>
      <c r="Z334" s="208"/>
      <c r="AA334" s="208"/>
      <c r="AB334" s="208"/>
      <c r="AC334" s="208"/>
      <c r="AD334" s="208"/>
      <c r="AE334" s="208"/>
      <c r="AF334" s="208"/>
    </row>
    <row r="335" spans="1:32" s="218" customFormat="1" x14ac:dyDescent="0.2">
      <c r="A335" s="230" t="s">
        <v>915</v>
      </c>
      <c r="B335" s="219" t="s">
        <v>916</v>
      </c>
      <c r="C335" s="220" t="s">
        <v>269</v>
      </c>
      <c r="D335" s="221">
        <v>779</v>
      </c>
      <c r="E335" s="222">
        <v>463372</v>
      </c>
      <c r="F335" s="222">
        <v>0</v>
      </c>
      <c r="G335" s="223">
        <v>0</v>
      </c>
      <c r="H335" s="221">
        <v>606</v>
      </c>
      <c r="I335" s="222">
        <v>464072</v>
      </c>
      <c r="J335" s="222">
        <v>0</v>
      </c>
      <c r="K335" s="223">
        <v>0</v>
      </c>
      <c r="L335" s="221">
        <v>564</v>
      </c>
      <c r="M335" s="222">
        <v>429860.5</v>
      </c>
      <c r="N335" s="222">
        <v>0</v>
      </c>
      <c r="O335" s="223">
        <v>0</v>
      </c>
      <c r="P335" s="221">
        <f t="shared" si="15"/>
        <v>-215</v>
      </c>
      <c r="Q335" s="222">
        <f t="shared" si="15"/>
        <v>-33511.5</v>
      </c>
      <c r="R335" s="222">
        <f t="shared" si="15"/>
        <v>0</v>
      </c>
      <c r="S335" s="223">
        <f t="shared" si="15"/>
        <v>0</v>
      </c>
      <c r="T335" s="221">
        <f t="shared" si="16"/>
        <v>-42</v>
      </c>
      <c r="U335" s="222">
        <f t="shared" si="16"/>
        <v>-34211.5</v>
      </c>
      <c r="V335" s="222">
        <f t="shared" si="16"/>
        <v>0</v>
      </c>
      <c r="W335" s="223">
        <f t="shared" si="16"/>
        <v>0</v>
      </c>
      <c r="X335" s="208"/>
      <c r="Y335" s="208"/>
      <c r="Z335" s="208"/>
      <c r="AA335" s="208"/>
      <c r="AB335" s="208"/>
      <c r="AC335" s="208"/>
      <c r="AD335" s="208"/>
      <c r="AE335" s="208"/>
      <c r="AF335" s="208"/>
    </row>
    <row r="336" spans="1:32" s="218" customFormat="1" x14ac:dyDescent="0.2">
      <c r="A336" s="230" t="s">
        <v>917</v>
      </c>
      <c r="B336" s="219" t="s">
        <v>918</v>
      </c>
      <c r="C336" s="220" t="s">
        <v>269</v>
      </c>
      <c r="D336" s="221">
        <v>691</v>
      </c>
      <c r="E336" s="222">
        <v>983683</v>
      </c>
      <c r="F336" s="222">
        <v>9813.6</v>
      </c>
      <c r="G336" s="223">
        <v>0</v>
      </c>
      <c r="H336" s="221">
        <v>644</v>
      </c>
      <c r="I336" s="222">
        <v>1057283</v>
      </c>
      <c r="J336" s="222">
        <v>6218</v>
      </c>
      <c r="K336" s="223">
        <v>0</v>
      </c>
      <c r="L336" s="221">
        <v>743</v>
      </c>
      <c r="M336" s="222">
        <v>1068973.5</v>
      </c>
      <c r="N336" s="222">
        <v>13855</v>
      </c>
      <c r="O336" s="223">
        <v>0</v>
      </c>
      <c r="P336" s="221">
        <f t="shared" si="15"/>
        <v>52</v>
      </c>
      <c r="Q336" s="222">
        <f t="shared" si="15"/>
        <v>85290.5</v>
      </c>
      <c r="R336" s="222">
        <f t="shared" si="15"/>
        <v>4041.3999999999996</v>
      </c>
      <c r="S336" s="223">
        <f t="shared" si="15"/>
        <v>0</v>
      </c>
      <c r="T336" s="221">
        <f t="shared" si="16"/>
        <v>99</v>
      </c>
      <c r="U336" s="222">
        <f t="shared" si="16"/>
        <v>11690.5</v>
      </c>
      <c r="V336" s="222">
        <f t="shared" si="16"/>
        <v>7637</v>
      </c>
      <c r="W336" s="223">
        <f t="shared" si="16"/>
        <v>0</v>
      </c>
      <c r="X336" s="208"/>
      <c r="Y336" s="208"/>
      <c r="Z336" s="208"/>
      <c r="AA336" s="208"/>
      <c r="AB336" s="208"/>
      <c r="AC336" s="208"/>
      <c r="AD336" s="208"/>
      <c r="AE336" s="208"/>
      <c r="AF336" s="208"/>
    </row>
    <row r="337" spans="1:32" s="218" customFormat="1" x14ac:dyDescent="0.2">
      <c r="A337" s="230" t="s">
        <v>919</v>
      </c>
      <c r="B337" s="219" t="s">
        <v>920</v>
      </c>
      <c r="C337" s="220" t="s">
        <v>269</v>
      </c>
      <c r="D337" s="221">
        <v>1080</v>
      </c>
      <c r="E337" s="222">
        <v>474856</v>
      </c>
      <c r="F337" s="222">
        <v>25233.599999999999</v>
      </c>
      <c r="G337" s="223">
        <v>0</v>
      </c>
      <c r="H337" s="221">
        <v>763</v>
      </c>
      <c r="I337" s="222">
        <v>460712.2</v>
      </c>
      <c r="J337" s="222">
        <v>4135.6000000000004</v>
      </c>
      <c r="K337" s="223">
        <v>0</v>
      </c>
      <c r="L337" s="221">
        <v>719</v>
      </c>
      <c r="M337" s="222">
        <v>446396.4</v>
      </c>
      <c r="N337" s="222">
        <v>4306.7999999999993</v>
      </c>
      <c r="O337" s="223">
        <v>0</v>
      </c>
      <c r="P337" s="221">
        <f t="shared" si="15"/>
        <v>-361</v>
      </c>
      <c r="Q337" s="222">
        <f t="shared" si="15"/>
        <v>-28459.599999999977</v>
      </c>
      <c r="R337" s="222">
        <f t="shared" si="15"/>
        <v>-20926.8</v>
      </c>
      <c r="S337" s="223">
        <f t="shared" si="15"/>
        <v>0</v>
      </c>
      <c r="T337" s="221">
        <f t="shared" si="16"/>
        <v>-44</v>
      </c>
      <c r="U337" s="222">
        <f t="shared" si="16"/>
        <v>-14315.799999999988</v>
      </c>
      <c r="V337" s="222">
        <f t="shared" si="16"/>
        <v>171.19999999999891</v>
      </c>
      <c r="W337" s="223">
        <f t="shared" si="16"/>
        <v>0</v>
      </c>
      <c r="X337" s="208"/>
      <c r="Y337" s="208"/>
      <c r="Z337" s="208"/>
      <c r="AA337" s="208"/>
      <c r="AB337" s="208"/>
      <c r="AC337" s="208"/>
      <c r="AD337" s="208"/>
      <c r="AE337" s="208"/>
      <c r="AF337" s="208"/>
    </row>
    <row r="338" spans="1:32" s="218" customFormat="1" x14ac:dyDescent="0.2">
      <c r="A338" s="230" t="s">
        <v>921</v>
      </c>
      <c r="B338" s="219" t="s">
        <v>922</v>
      </c>
      <c r="C338" s="220" t="s">
        <v>269</v>
      </c>
      <c r="D338" s="221">
        <v>953</v>
      </c>
      <c r="E338" s="222">
        <v>556317.19999999995</v>
      </c>
      <c r="F338" s="222">
        <v>0</v>
      </c>
      <c r="G338" s="223">
        <v>0</v>
      </c>
      <c r="H338" s="221">
        <v>607</v>
      </c>
      <c r="I338" s="222">
        <v>494556</v>
      </c>
      <c r="J338" s="222">
        <v>0</v>
      </c>
      <c r="K338" s="223">
        <v>0</v>
      </c>
      <c r="L338" s="221">
        <v>838</v>
      </c>
      <c r="M338" s="222">
        <v>548892.54</v>
      </c>
      <c r="N338" s="222">
        <v>0</v>
      </c>
      <c r="O338" s="223">
        <v>0</v>
      </c>
      <c r="P338" s="221">
        <f t="shared" si="15"/>
        <v>-115</v>
      </c>
      <c r="Q338" s="222">
        <f t="shared" si="15"/>
        <v>-7424.6599999999162</v>
      </c>
      <c r="R338" s="222">
        <f t="shared" si="15"/>
        <v>0</v>
      </c>
      <c r="S338" s="223">
        <f t="shared" si="15"/>
        <v>0</v>
      </c>
      <c r="T338" s="221">
        <f t="shared" si="16"/>
        <v>231</v>
      </c>
      <c r="U338" s="222">
        <f t="shared" si="16"/>
        <v>54336.540000000037</v>
      </c>
      <c r="V338" s="222">
        <f t="shared" si="16"/>
        <v>0</v>
      </c>
      <c r="W338" s="223">
        <f t="shared" si="16"/>
        <v>0</v>
      </c>
      <c r="X338" s="208"/>
      <c r="Y338" s="208"/>
      <c r="Z338" s="208"/>
      <c r="AA338" s="208"/>
      <c r="AB338" s="208"/>
      <c r="AC338" s="208"/>
      <c r="AD338" s="208"/>
      <c r="AE338" s="208"/>
      <c r="AF338" s="208"/>
    </row>
    <row r="339" spans="1:32" s="218" customFormat="1" x14ac:dyDescent="0.2">
      <c r="A339" s="230" t="s">
        <v>923</v>
      </c>
      <c r="B339" s="219" t="s">
        <v>924</v>
      </c>
      <c r="C339" s="220" t="s">
        <v>424</v>
      </c>
      <c r="D339" s="221">
        <v>89</v>
      </c>
      <c r="E339" s="222">
        <v>29522</v>
      </c>
      <c r="F339" s="222">
        <v>0</v>
      </c>
      <c r="G339" s="223">
        <v>0</v>
      </c>
      <c r="H339" s="221">
        <v>35</v>
      </c>
      <c r="I339" s="222">
        <v>28017</v>
      </c>
      <c r="J339" s="222">
        <v>0</v>
      </c>
      <c r="K339" s="223">
        <v>0</v>
      </c>
      <c r="L339" s="221">
        <v>123</v>
      </c>
      <c r="M339" s="222">
        <v>43363</v>
      </c>
      <c r="N339" s="222">
        <v>0</v>
      </c>
      <c r="O339" s="223">
        <v>0</v>
      </c>
      <c r="P339" s="221">
        <f t="shared" si="15"/>
        <v>34</v>
      </c>
      <c r="Q339" s="222">
        <f t="shared" si="15"/>
        <v>13841</v>
      </c>
      <c r="R339" s="222">
        <f t="shared" si="15"/>
        <v>0</v>
      </c>
      <c r="S339" s="223">
        <f t="shared" si="15"/>
        <v>0</v>
      </c>
      <c r="T339" s="221">
        <f t="shared" si="16"/>
        <v>88</v>
      </c>
      <c r="U339" s="222">
        <f t="shared" si="16"/>
        <v>15346</v>
      </c>
      <c r="V339" s="222">
        <f t="shared" si="16"/>
        <v>0</v>
      </c>
      <c r="W339" s="223">
        <f t="shared" si="16"/>
        <v>0</v>
      </c>
      <c r="X339" s="208"/>
      <c r="Y339" s="208"/>
      <c r="Z339" s="208"/>
      <c r="AA339" s="208"/>
      <c r="AB339" s="208"/>
      <c r="AC339" s="208"/>
      <c r="AD339" s="208"/>
      <c r="AE339" s="208"/>
      <c r="AF339" s="208"/>
    </row>
    <row r="340" spans="1:32" s="218" customFormat="1" x14ac:dyDescent="0.2">
      <c r="A340" s="230" t="s">
        <v>925</v>
      </c>
      <c r="B340" s="219" t="s">
        <v>926</v>
      </c>
      <c r="C340" s="220" t="s">
        <v>284</v>
      </c>
      <c r="D340" s="221">
        <v>1567</v>
      </c>
      <c r="E340" s="222">
        <v>199464</v>
      </c>
      <c r="F340" s="222">
        <v>0</v>
      </c>
      <c r="G340" s="223">
        <v>0</v>
      </c>
      <c r="H340" s="221">
        <v>242</v>
      </c>
      <c r="I340" s="222">
        <v>177897</v>
      </c>
      <c r="J340" s="222">
        <v>0</v>
      </c>
      <c r="K340" s="223">
        <v>0</v>
      </c>
      <c r="L340" s="221">
        <v>1487</v>
      </c>
      <c r="M340" s="222">
        <v>251155.4</v>
      </c>
      <c r="N340" s="222">
        <v>0</v>
      </c>
      <c r="O340" s="223">
        <v>0</v>
      </c>
      <c r="P340" s="221">
        <f t="shared" si="15"/>
        <v>-80</v>
      </c>
      <c r="Q340" s="222">
        <f t="shared" si="15"/>
        <v>51691.399999999994</v>
      </c>
      <c r="R340" s="222">
        <f t="shared" si="15"/>
        <v>0</v>
      </c>
      <c r="S340" s="223">
        <f t="shared" si="15"/>
        <v>0</v>
      </c>
      <c r="T340" s="221">
        <f t="shared" si="16"/>
        <v>1245</v>
      </c>
      <c r="U340" s="222">
        <f t="shared" si="16"/>
        <v>73258.399999999994</v>
      </c>
      <c r="V340" s="222">
        <f t="shared" si="16"/>
        <v>0</v>
      </c>
      <c r="W340" s="223">
        <f t="shared" si="16"/>
        <v>0</v>
      </c>
      <c r="X340" s="208"/>
      <c r="Y340" s="208"/>
      <c r="Z340" s="208"/>
      <c r="AA340" s="208"/>
      <c r="AB340" s="208"/>
      <c r="AC340" s="208"/>
      <c r="AD340" s="208"/>
      <c r="AE340" s="208"/>
      <c r="AF340" s="208"/>
    </row>
    <row r="341" spans="1:32" s="218" customFormat="1" x14ac:dyDescent="0.2">
      <c r="A341" s="230" t="s">
        <v>927</v>
      </c>
      <c r="B341" s="219" t="s">
        <v>928</v>
      </c>
      <c r="C341" s="220" t="s">
        <v>269</v>
      </c>
      <c r="D341" s="221">
        <v>2097</v>
      </c>
      <c r="E341" s="222">
        <v>1304744</v>
      </c>
      <c r="F341" s="222">
        <v>0</v>
      </c>
      <c r="G341" s="223">
        <v>0</v>
      </c>
      <c r="H341" s="221">
        <v>1960</v>
      </c>
      <c r="I341" s="222">
        <v>1389868.2</v>
      </c>
      <c r="J341" s="222">
        <v>0</v>
      </c>
      <c r="K341" s="223">
        <v>0</v>
      </c>
      <c r="L341" s="221">
        <v>1412</v>
      </c>
      <c r="M341" s="222">
        <v>1187725.8</v>
      </c>
      <c r="N341" s="222">
        <v>0</v>
      </c>
      <c r="O341" s="223">
        <v>0</v>
      </c>
      <c r="P341" s="221">
        <f t="shared" si="15"/>
        <v>-685</v>
      </c>
      <c r="Q341" s="222">
        <f t="shared" si="15"/>
        <v>-117018.19999999995</v>
      </c>
      <c r="R341" s="222">
        <f t="shared" si="15"/>
        <v>0</v>
      </c>
      <c r="S341" s="223">
        <f t="shared" si="15"/>
        <v>0</v>
      </c>
      <c r="T341" s="221">
        <f t="shared" si="16"/>
        <v>-548</v>
      </c>
      <c r="U341" s="222">
        <f t="shared" si="16"/>
        <v>-202142.39999999991</v>
      </c>
      <c r="V341" s="222">
        <f t="shared" si="16"/>
        <v>0</v>
      </c>
      <c r="W341" s="223">
        <f t="shared" si="16"/>
        <v>0</v>
      </c>
      <c r="X341" s="208"/>
      <c r="Y341" s="208"/>
      <c r="Z341" s="208"/>
      <c r="AA341" s="208"/>
      <c r="AB341" s="208"/>
      <c r="AC341" s="208"/>
      <c r="AD341" s="208"/>
      <c r="AE341" s="208"/>
      <c r="AF341" s="208"/>
    </row>
    <row r="342" spans="1:32" s="218" customFormat="1" x14ac:dyDescent="0.2">
      <c r="A342" s="230" t="s">
        <v>929</v>
      </c>
      <c r="B342" s="219" t="s">
        <v>930</v>
      </c>
      <c r="C342" s="220" t="s">
        <v>269</v>
      </c>
      <c r="D342" s="221">
        <v>837</v>
      </c>
      <c r="E342" s="222">
        <v>500449</v>
      </c>
      <c r="F342" s="222">
        <v>0</v>
      </c>
      <c r="G342" s="223">
        <v>0</v>
      </c>
      <c r="H342" s="221">
        <v>709</v>
      </c>
      <c r="I342" s="222">
        <v>486729</v>
      </c>
      <c r="J342" s="222">
        <v>0</v>
      </c>
      <c r="K342" s="223">
        <v>0</v>
      </c>
      <c r="L342" s="221">
        <v>737</v>
      </c>
      <c r="M342" s="222">
        <v>515968.9</v>
      </c>
      <c r="N342" s="222">
        <v>0</v>
      </c>
      <c r="O342" s="223">
        <v>0</v>
      </c>
      <c r="P342" s="221">
        <f t="shared" si="15"/>
        <v>-100</v>
      </c>
      <c r="Q342" s="222">
        <f t="shared" si="15"/>
        <v>15519.900000000023</v>
      </c>
      <c r="R342" s="222">
        <f t="shared" si="15"/>
        <v>0</v>
      </c>
      <c r="S342" s="223">
        <f t="shared" si="15"/>
        <v>0</v>
      </c>
      <c r="T342" s="221">
        <f t="shared" si="16"/>
        <v>28</v>
      </c>
      <c r="U342" s="222">
        <f t="shared" si="16"/>
        <v>29239.900000000023</v>
      </c>
      <c r="V342" s="222">
        <f t="shared" si="16"/>
        <v>0</v>
      </c>
      <c r="W342" s="223">
        <f t="shared" si="16"/>
        <v>0</v>
      </c>
      <c r="X342" s="208"/>
      <c r="Y342" s="208"/>
      <c r="Z342" s="208"/>
      <c r="AA342" s="208"/>
      <c r="AB342" s="208"/>
      <c r="AC342" s="208"/>
      <c r="AD342" s="208"/>
      <c r="AE342" s="208"/>
      <c r="AF342" s="208"/>
    </row>
    <row r="343" spans="1:32" s="218" customFormat="1" x14ac:dyDescent="0.2">
      <c r="A343" s="230" t="s">
        <v>931</v>
      </c>
      <c r="B343" s="219" t="s">
        <v>932</v>
      </c>
      <c r="C343" s="220" t="s">
        <v>424</v>
      </c>
      <c r="D343" s="221">
        <v>382</v>
      </c>
      <c r="E343" s="222">
        <v>295098</v>
      </c>
      <c r="F343" s="222">
        <v>0</v>
      </c>
      <c r="G343" s="223">
        <v>0</v>
      </c>
      <c r="H343" s="221">
        <v>339</v>
      </c>
      <c r="I343" s="222">
        <v>293571.20000000001</v>
      </c>
      <c r="J343" s="222">
        <v>0</v>
      </c>
      <c r="K343" s="223">
        <v>0</v>
      </c>
      <c r="L343" s="221">
        <v>386</v>
      </c>
      <c r="M343" s="222">
        <v>344890.80000000005</v>
      </c>
      <c r="N343" s="222">
        <v>0</v>
      </c>
      <c r="O343" s="223">
        <v>0</v>
      </c>
      <c r="P343" s="221">
        <f t="shared" si="15"/>
        <v>4</v>
      </c>
      <c r="Q343" s="222">
        <f t="shared" si="15"/>
        <v>49792.800000000047</v>
      </c>
      <c r="R343" s="222">
        <f t="shared" si="15"/>
        <v>0</v>
      </c>
      <c r="S343" s="223">
        <f t="shared" si="15"/>
        <v>0</v>
      </c>
      <c r="T343" s="221">
        <f t="shared" si="16"/>
        <v>47</v>
      </c>
      <c r="U343" s="222">
        <f t="shared" si="16"/>
        <v>51319.600000000035</v>
      </c>
      <c r="V343" s="222">
        <f t="shared" si="16"/>
        <v>0</v>
      </c>
      <c r="W343" s="223">
        <f t="shared" si="16"/>
        <v>0</v>
      </c>
      <c r="X343" s="208"/>
      <c r="Y343" s="208"/>
      <c r="Z343" s="208"/>
      <c r="AA343" s="208"/>
      <c r="AB343" s="208"/>
      <c r="AC343" s="208"/>
      <c r="AD343" s="208"/>
      <c r="AE343" s="208"/>
      <c r="AF343" s="208"/>
    </row>
    <row r="344" spans="1:32" s="218" customFormat="1" x14ac:dyDescent="0.2">
      <c r="A344" s="230" t="s">
        <v>933</v>
      </c>
      <c r="B344" s="219" t="s">
        <v>934</v>
      </c>
      <c r="C344" s="220" t="s">
        <v>269</v>
      </c>
      <c r="D344" s="221">
        <v>508</v>
      </c>
      <c r="E344" s="222">
        <v>281383</v>
      </c>
      <c r="F344" s="222">
        <v>0</v>
      </c>
      <c r="G344" s="223">
        <v>0</v>
      </c>
      <c r="H344" s="221">
        <v>437</v>
      </c>
      <c r="I344" s="222">
        <v>283087</v>
      </c>
      <c r="J344" s="222">
        <v>0</v>
      </c>
      <c r="K344" s="223">
        <v>0</v>
      </c>
      <c r="L344" s="221">
        <v>568</v>
      </c>
      <c r="M344" s="222">
        <v>339671.65</v>
      </c>
      <c r="N344" s="222">
        <v>0</v>
      </c>
      <c r="O344" s="223">
        <v>0</v>
      </c>
      <c r="P344" s="221">
        <f t="shared" si="15"/>
        <v>60</v>
      </c>
      <c r="Q344" s="222">
        <f t="shared" si="15"/>
        <v>58288.650000000023</v>
      </c>
      <c r="R344" s="222">
        <f t="shared" si="15"/>
        <v>0</v>
      </c>
      <c r="S344" s="223">
        <f t="shared" si="15"/>
        <v>0</v>
      </c>
      <c r="T344" s="221">
        <f t="shared" si="16"/>
        <v>131</v>
      </c>
      <c r="U344" s="222">
        <f t="shared" si="16"/>
        <v>56584.650000000023</v>
      </c>
      <c r="V344" s="222">
        <f t="shared" si="16"/>
        <v>0</v>
      </c>
      <c r="W344" s="223">
        <f t="shared" si="16"/>
        <v>0</v>
      </c>
      <c r="X344" s="208"/>
      <c r="Y344" s="208"/>
      <c r="Z344" s="208"/>
      <c r="AA344" s="208"/>
      <c r="AB344" s="208"/>
      <c r="AC344" s="208"/>
      <c r="AD344" s="208"/>
      <c r="AE344" s="208"/>
      <c r="AF344" s="208"/>
    </row>
    <row r="345" spans="1:32" s="218" customFormat="1" x14ac:dyDescent="0.2">
      <c r="A345" s="230" t="s">
        <v>935</v>
      </c>
      <c r="B345" s="219" t="s">
        <v>179</v>
      </c>
      <c r="C345" s="220" t="s">
        <v>269</v>
      </c>
      <c r="D345" s="221">
        <v>561</v>
      </c>
      <c r="E345" s="222">
        <v>325585</v>
      </c>
      <c r="F345" s="222">
        <v>0</v>
      </c>
      <c r="G345" s="223">
        <v>0</v>
      </c>
      <c r="H345" s="221">
        <v>577</v>
      </c>
      <c r="I345" s="222">
        <v>363750</v>
      </c>
      <c r="J345" s="222">
        <v>0</v>
      </c>
      <c r="K345" s="223">
        <v>0</v>
      </c>
      <c r="L345" s="221">
        <v>594</v>
      </c>
      <c r="M345" s="222">
        <v>376300</v>
      </c>
      <c r="N345" s="222">
        <v>0</v>
      </c>
      <c r="O345" s="223">
        <v>0</v>
      </c>
      <c r="P345" s="221">
        <f t="shared" si="15"/>
        <v>33</v>
      </c>
      <c r="Q345" s="222">
        <f t="shared" si="15"/>
        <v>50715</v>
      </c>
      <c r="R345" s="222">
        <f t="shared" si="15"/>
        <v>0</v>
      </c>
      <c r="S345" s="223">
        <f t="shared" si="15"/>
        <v>0</v>
      </c>
      <c r="T345" s="221">
        <f t="shared" si="16"/>
        <v>17</v>
      </c>
      <c r="U345" s="222">
        <f t="shared" si="16"/>
        <v>12550</v>
      </c>
      <c r="V345" s="222">
        <f t="shared" si="16"/>
        <v>0</v>
      </c>
      <c r="W345" s="223">
        <f t="shared" si="16"/>
        <v>0</v>
      </c>
      <c r="X345" s="208"/>
      <c r="Y345" s="208"/>
      <c r="Z345" s="208"/>
      <c r="AA345" s="208"/>
      <c r="AB345" s="208"/>
      <c r="AC345" s="208"/>
      <c r="AD345" s="208"/>
      <c r="AE345" s="208"/>
      <c r="AF345" s="208"/>
    </row>
    <row r="346" spans="1:32" s="218" customFormat="1" x14ac:dyDescent="0.2">
      <c r="A346" s="230" t="s">
        <v>936</v>
      </c>
      <c r="B346" s="219" t="s">
        <v>937</v>
      </c>
      <c r="C346" s="220" t="s">
        <v>269</v>
      </c>
      <c r="D346" s="221">
        <v>2197</v>
      </c>
      <c r="E346" s="222">
        <v>1647485.8</v>
      </c>
      <c r="F346" s="222">
        <v>0</v>
      </c>
      <c r="G346" s="223">
        <v>74.63</v>
      </c>
      <c r="H346" s="221">
        <v>1823.5</v>
      </c>
      <c r="I346" s="222">
        <v>1719088.9999999998</v>
      </c>
      <c r="J346" s="222">
        <v>0</v>
      </c>
      <c r="K346" s="223">
        <v>0</v>
      </c>
      <c r="L346" s="221">
        <v>1981</v>
      </c>
      <c r="M346" s="222">
        <v>1690689.84</v>
      </c>
      <c r="N346" s="222">
        <v>0</v>
      </c>
      <c r="O346" s="223">
        <v>0</v>
      </c>
      <c r="P346" s="221">
        <f t="shared" si="15"/>
        <v>-216</v>
      </c>
      <c r="Q346" s="222">
        <f t="shared" si="15"/>
        <v>43204.040000000037</v>
      </c>
      <c r="R346" s="222">
        <f t="shared" si="15"/>
        <v>0</v>
      </c>
      <c r="S346" s="223">
        <f t="shared" si="15"/>
        <v>-74.63</v>
      </c>
      <c r="T346" s="221">
        <f t="shared" si="16"/>
        <v>157.5</v>
      </c>
      <c r="U346" s="222">
        <f t="shared" si="16"/>
        <v>-28399.159999999683</v>
      </c>
      <c r="V346" s="222">
        <f t="shared" si="16"/>
        <v>0</v>
      </c>
      <c r="W346" s="223">
        <f t="shared" si="16"/>
        <v>0</v>
      </c>
      <c r="X346" s="208"/>
      <c r="Y346" s="208"/>
      <c r="Z346" s="208"/>
      <c r="AA346" s="208"/>
      <c r="AB346" s="208"/>
      <c r="AC346" s="208"/>
      <c r="AD346" s="208"/>
      <c r="AE346" s="208"/>
      <c r="AF346" s="208"/>
    </row>
    <row r="347" spans="1:32" s="218" customFormat="1" x14ac:dyDescent="0.2">
      <c r="A347" s="230" t="s">
        <v>938</v>
      </c>
      <c r="B347" s="219" t="s">
        <v>939</v>
      </c>
      <c r="C347" s="220" t="s">
        <v>274</v>
      </c>
      <c r="D347" s="221">
        <v>310</v>
      </c>
      <c r="E347" s="222">
        <v>172860</v>
      </c>
      <c r="F347" s="222">
        <v>0</v>
      </c>
      <c r="G347" s="223">
        <v>0</v>
      </c>
      <c r="H347" s="221">
        <v>175</v>
      </c>
      <c r="I347" s="222">
        <v>133575</v>
      </c>
      <c r="J347" s="222">
        <v>0</v>
      </c>
      <c r="K347" s="223">
        <v>0</v>
      </c>
      <c r="L347" s="221">
        <v>315</v>
      </c>
      <c r="M347" s="222">
        <v>197101</v>
      </c>
      <c r="N347" s="222">
        <v>0</v>
      </c>
      <c r="O347" s="223">
        <v>0</v>
      </c>
      <c r="P347" s="221">
        <f t="shared" si="15"/>
        <v>5</v>
      </c>
      <c r="Q347" s="222">
        <f t="shared" si="15"/>
        <v>24241</v>
      </c>
      <c r="R347" s="222">
        <f t="shared" si="15"/>
        <v>0</v>
      </c>
      <c r="S347" s="223">
        <f t="shared" si="15"/>
        <v>0</v>
      </c>
      <c r="T347" s="221">
        <f t="shared" si="16"/>
        <v>140</v>
      </c>
      <c r="U347" s="222">
        <f t="shared" si="16"/>
        <v>63526</v>
      </c>
      <c r="V347" s="222">
        <f t="shared" si="16"/>
        <v>0</v>
      </c>
      <c r="W347" s="223">
        <f t="shared" si="16"/>
        <v>0</v>
      </c>
      <c r="X347" s="208"/>
      <c r="Y347" s="208"/>
      <c r="Z347" s="208"/>
      <c r="AA347" s="208"/>
      <c r="AB347" s="208"/>
      <c r="AC347" s="208"/>
      <c r="AD347" s="208"/>
      <c r="AE347" s="208"/>
      <c r="AF347" s="208"/>
    </row>
    <row r="348" spans="1:32" s="218" customFormat="1" x14ac:dyDescent="0.2">
      <c r="A348" s="230" t="s">
        <v>940</v>
      </c>
      <c r="B348" s="219" t="s">
        <v>941</v>
      </c>
      <c r="C348" s="220" t="s">
        <v>284</v>
      </c>
      <c r="D348" s="221">
        <v>1065</v>
      </c>
      <c r="E348" s="222">
        <v>351520</v>
      </c>
      <c r="F348" s="222">
        <v>0</v>
      </c>
      <c r="G348" s="223">
        <v>0</v>
      </c>
      <c r="H348" s="221">
        <v>411</v>
      </c>
      <c r="I348" s="222">
        <v>355848</v>
      </c>
      <c r="J348" s="222">
        <v>0</v>
      </c>
      <c r="K348" s="223">
        <v>0</v>
      </c>
      <c r="L348" s="221">
        <v>1130</v>
      </c>
      <c r="M348" s="222">
        <v>402292</v>
      </c>
      <c r="N348" s="222">
        <v>0</v>
      </c>
      <c r="O348" s="223">
        <v>0</v>
      </c>
      <c r="P348" s="221">
        <f t="shared" si="15"/>
        <v>65</v>
      </c>
      <c r="Q348" s="222">
        <f t="shared" si="15"/>
        <v>50772</v>
      </c>
      <c r="R348" s="222">
        <f t="shared" si="15"/>
        <v>0</v>
      </c>
      <c r="S348" s="223">
        <f t="shared" si="15"/>
        <v>0</v>
      </c>
      <c r="T348" s="221">
        <f t="shared" si="16"/>
        <v>719</v>
      </c>
      <c r="U348" s="222">
        <f t="shared" si="16"/>
        <v>46444</v>
      </c>
      <c r="V348" s="222">
        <f t="shared" si="16"/>
        <v>0</v>
      </c>
      <c r="W348" s="223">
        <f t="shared" si="16"/>
        <v>0</v>
      </c>
      <c r="X348" s="208"/>
      <c r="Y348" s="208"/>
      <c r="Z348" s="208"/>
      <c r="AA348" s="208"/>
      <c r="AB348" s="208"/>
      <c r="AC348" s="208"/>
      <c r="AD348" s="208"/>
      <c r="AE348" s="208"/>
      <c r="AF348" s="208"/>
    </row>
    <row r="349" spans="1:32" s="218" customFormat="1" x14ac:dyDescent="0.2">
      <c r="A349" s="230" t="s">
        <v>942</v>
      </c>
      <c r="B349" s="219" t="s">
        <v>943</v>
      </c>
      <c r="C349" s="220" t="s">
        <v>269</v>
      </c>
      <c r="D349" s="221">
        <v>681</v>
      </c>
      <c r="E349" s="222">
        <v>419397</v>
      </c>
      <c r="F349" s="222">
        <v>0</v>
      </c>
      <c r="G349" s="223">
        <v>0</v>
      </c>
      <c r="H349" s="221">
        <v>174</v>
      </c>
      <c r="I349" s="222">
        <v>329915</v>
      </c>
      <c r="J349" s="222">
        <v>0</v>
      </c>
      <c r="K349" s="223">
        <v>0</v>
      </c>
      <c r="L349" s="221">
        <v>206</v>
      </c>
      <c r="M349" s="222">
        <v>240840</v>
      </c>
      <c r="N349" s="222">
        <v>0</v>
      </c>
      <c r="O349" s="223">
        <v>0</v>
      </c>
      <c r="P349" s="221">
        <f t="shared" si="15"/>
        <v>-475</v>
      </c>
      <c r="Q349" s="222">
        <f t="shared" si="15"/>
        <v>-178557</v>
      </c>
      <c r="R349" s="222">
        <f t="shared" si="15"/>
        <v>0</v>
      </c>
      <c r="S349" s="223">
        <f t="shared" si="15"/>
        <v>0</v>
      </c>
      <c r="T349" s="221">
        <f t="shared" si="16"/>
        <v>32</v>
      </c>
      <c r="U349" s="222">
        <f t="shared" si="16"/>
        <v>-89075</v>
      </c>
      <c r="V349" s="222">
        <f t="shared" si="16"/>
        <v>0</v>
      </c>
      <c r="W349" s="223">
        <f t="shared" si="16"/>
        <v>0</v>
      </c>
      <c r="X349" s="208"/>
      <c r="Y349" s="208"/>
      <c r="Z349" s="208"/>
      <c r="AA349" s="208"/>
      <c r="AB349" s="208"/>
      <c r="AC349" s="208"/>
      <c r="AD349" s="208"/>
      <c r="AE349" s="208"/>
      <c r="AF349" s="208"/>
    </row>
    <row r="350" spans="1:32" s="218" customFormat="1" x14ac:dyDescent="0.2">
      <c r="A350" s="230" t="s">
        <v>944</v>
      </c>
      <c r="B350" s="219" t="s">
        <v>945</v>
      </c>
      <c r="C350" s="220" t="s">
        <v>264</v>
      </c>
      <c r="D350" s="221">
        <v>0</v>
      </c>
      <c r="E350" s="222">
        <v>74340</v>
      </c>
      <c r="F350" s="222">
        <v>0</v>
      </c>
      <c r="G350" s="223">
        <v>0</v>
      </c>
      <c r="H350" s="221">
        <v>0</v>
      </c>
      <c r="I350" s="222">
        <v>85815</v>
      </c>
      <c r="J350" s="222">
        <v>0</v>
      </c>
      <c r="K350" s="223">
        <v>0</v>
      </c>
      <c r="L350" s="221">
        <v>0</v>
      </c>
      <c r="M350" s="222">
        <v>81470</v>
      </c>
      <c r="N350" s="222">
        <v>0</v>
      </c>
      <c r="O350" s="223">
        <v>0</v>
      </c>
      <c r="P350" s="221">
        <f t="shared" si="15"/>
        <v>0</v>
      </c>
      <c r="Q350" s="222">
        <f t="shared" si="15"/>
        <v>7130</v>
      </c>
      <c r="R350" s="222">
        <f t="shared" si="15"/>
        <v>0</v>
      </c>
      <c r="S350" s="223">
        <f t="shared" si="15"/>
        <v>0</v>
      </c>
      <c r="T350" s="221">
        <f t="shared" si="16"/>
        <v>0</v>
      </c>
      <c r="U350" s="222">
        <f t="shared" si="16"/>
        <v>-4345</v>
      </c>
      <c r="V350" s="222">
        <f t="shared" si="16"/>
        <v>0</v>
      </c>
      <c r="W350" s="223">
        <f t="shared" si="16"/>
        <v>0</v>
      </c>
      <c r="X350" s="208"/>
      <c r="Y350" s="208"/>
      <c r="Z350" s="208"/>
      <c r="AA350" s="208"/>
      <c r="AB350" s="208"/>
      <c r="AC350" s="208"/>
      <c r="AD350" s="208"/>
      <c r="AE350" s="208"/>
      <c r="AF350" s="208"/>
    </row>
    <row r="351" spans="1:32" s="218" customFormat="1" x14ac:dyDescent="0.2">
      <c r="A351" s="230" t="s">
        <v>946</v>
      </c>
      <c r="B351" s="219" t="s">
        <v>947</v>
      </c>
      <c r="C351" s="220" t="s">
        <v>264</v>
      </c>
      <c r="D351" s="221">
        <v>0</v>
      </c>
      <c r="E351" s="222">
        <v>184500</v>
      </c>
      <c r="F351" s="222">
        <v>0</v>
      </c>
      <c r="G351" s="223">
        <v>0</v>
      </c>
      <c r="H351" s="221">
        <v>0</v>
      </c>
      <c r="I351" s="222">
        <v>164118</v>
      </c>
      <c r="J351" s="222">
        <v>0</v>
      </c>
      <c r="K351" s="223">
        <v>0</v>
      </c>
      <c r="L351" s="221">
        <v>0</v>
      </c>
      <c r="M351" s="222">
        <v>226910</v>
      </c>
      <c r="N351" s="222">
        <v>0</v>
      </c>
      <c r="O351" s="223">
        <v>0</v>
      </c>
      <c r="P351" s="221">
        <f t="shared" si="15"/>
        <v>0</v>
      </c>
      <c r="Q351" s="222">
        <f t="shared" si="15"/>
        <v>42410</v>
      </c>
      <c r="R351" s="222">
        <f t="shared" si="15"/>
        <v>0</v>
      </c>
      <c r="S351" s="223">
        <f t="shared" si="15"/>
        <v>0</v>
      </c>
      <c r="T351" s="221">
        <f t="shared" si="16"/>
        <v>0</v>
      </c>
      <c r="U351" s="222">
        <f t="shared" si="16"/>
        <v>62792</v>
      </c>
      <c r="V351" s="222">
        <f t="shared" si="16"/>
        <v>0</v>
      </c>
      <c r="W351" s="223">
        <f t="shared" si="16"/>
        <v>0</v>
      </c>
      <c r="X351" s="208"/>
      <c r="Y351" s="208"/>
      <c r="Z351" s="208"/>
      <c r="AA351" s="208"/>
      <c r="AB351" s="208"/>
      <c r="AC351" s="208"/>
      <c r="AD351" s="208"/>
      <c r="AE351" s="208"/>
      <c r="AF351" s="208"/>
    </row>
    <row r="352" spans="1:32" s="218" customFormat="1" x14ac:dyDescent="0.2">
      <c r="A352" s="230" t="s">
        <v>948</v>
      </c>
      <c r="B352" s="219" t="s">
        <v>949</v>
      </c>
      <c r="C352" s="220" t="s">
        <v>269</v>
      </c>
      <c r="D352" s="221">
        <v>6752</v>
      </c>
      <c r="E352" s="222">
        <v>5748906.7999999998</v>
      </c>
      <c r="F352" s="222">
        <v>86006.949999999983</v>
      </c>
      <c r="G352" s="223">
        <v>34987.17</v>
      </c>
      <c r="H352" s="221">
        <v>5234.5</v>
      </c>
      <c r="I352" s="222">
        <v>5700717.7999999998</v>
      </c>
      <c r="J352" s="222">
        <v>80340</v>
      </c>
      <c r="K352" s="223">
        <v>46501.619999999995</v>
      </c>
      <c r="L352" s="221">
        <v>6669</v>
      </c>
      <c r="M352" s="222">
        <v>6288219.1000000006</v>
      </c>
      <c r="N352" s="222">
        <v>88042.799999999988</v>
      </c>
      <c r="O352" s="223">
        <v>46939.700000000004</v>
      </c>
      <c r="P352" s="221">
        <f t="shared" si="15"/>
        <v>-83</v>
      </c>
      <c r="Q352" s="222">
        <f t="shared" si="15"/>
        <v>539312.30000000075</v>
      </c>
      <c r="R352" s="222">
        <f t="shared" si="15"/>
        <v>2035.8500000000058</v>
      </c>
      <c r="S352" s="223">
        <f t="shared" si="15"/>
        <v>11952.530000000006</v>
      </c>
      <c r="T352" s="221">
        <f t="shared" si="16"/>
        <v>1434.5</v>
      </c>
      <c r="U352" s="222">
        <f t="shared" si="16"/>
        <v>587501.30000000075</v>
      </c>
      <c r="V352" s="222">
        <f t="shared" si="16"/>
        <v>7702.7999999999884</v>
      </c>
      <c r="W352" s="223">
        <f t="shared" si="16"/>
        <v>438.08000000000902</v>
      </c>
      <c r="X352" s="208"/>
      <c r="Y352" s="208"/>
      <c r="Z352" s="208"/>
      <c r="AA352" s="208"/>
      <c r="AB352" s="208"/>
      <c r="AC352" s="208"/>
      <c r="AD352" s="208"/>
      <c r="AE352" s="208"/>
      <c r="AF352" s="208"/>
    </row>
    <row r="353" spans="1:32" s="218" customFormat="1" x14ac:dyDescent="0.2">
      <c r="A353" s="230" t="s">
        <v>950</v>
      </c>
      <c r="B353" s="219" t="s">
        <v>951</v>
      </c>
      <c r="C353" s="220" t="s">
        <v>269</v>
      </c>
      <c r="D353" s="221">
        <v>624</v>
      </c>
      <c r="E353" s="222">
        <v>426853</v>
      </c>
      <c r="F353" s="222">
        <v>0</v>
      </c>
      <c r="G353" s="223">
        <v>0</v>
      </c>
      <c r="H353" s="221">
        <v>535</v>
      </c>
      <c r="I353" s="222">
        <v>402588.2</v>
      </c>
      <c r="J353" s="222">
        <v>0</v>
      </c>
      <c r="K353" s="223">
        <v>0</v>
      </c>
      <c r="L353" s="221">
        <v>571</v>
      </c>
      <c r="M353" s="222">
        <v>440485.1</v>
      </c>
      <c r="N353" s="222">
        <v>0</v>
      </c>
      <c r="O353" s="223">
        <v>0</v>
      </c>
      <c r="P353" s="221">
        <f t="shared" si="15"/>
        <v>-53</v>
      </c>
      <c r="Q353" s="222">
        <f t="shared" si="15"/>
        <v>13632.099999999977</v>
      </c>
      <c r="R353" s="222">
        <f t="shared" si="15"/>
        <v>0</v>
      </c>
      <c r="S353" s="223">
        <f t="shared" si="15"/>
        <v>0</v>
      </c>
      <c r="T353" s="221">
        <f t="shared" si="16"/>
        <v>36</v>
      </c>
      <c r="U353" s="222">
        <f t="shared" si="16"/>
        <v>37896.899999999965</v>
      </c>
      <c r="V353" s="222">
        <f t="shared" si="16"/>
        <v>0</v>
      </c>
      <c r="W353" s="223">
        <f t="shared" si="16"/>
        <v>0</v>
      </c>
      <c r="X353" s="208"/>
      <c r="Y353" s="208"/>
      <c r="Z353" s="208"/>
      <c r="AA353" s="208"/>
      <c r="AB353" s="208"/>
      <c r="AC353" s="208"/>
      <c r="AD353" s="208"/>
      <c r="AE353" s="208"/>
      <c r="AF353" s="208"/>
    </row>
    <row r="354" spans="1:32" s="218" customFormat="1" x14ac:dyDescent="0.2">
      <c r="A354" s="230" t="s">
        <v>952</v>
      </c>
      <c r="B354" s="219" t="s">
        <v>953</v>
      </c>
      <c r="C354" s="220" t="s">
        <v>269</v>
      </c>
      <c r="D354" s="221">
        <v>3904</v>
      </c>
      <c r="E354" s="222">
        <v>4075227</v>
      </c>
      <c r="F354" s="222">
        <v>405148.44000000006</v>
      </c>
      <c r="G354" s="223">
        <v>0</v>
      </c>
      <c r="H354" s="221">
        <v>2533</v>
      </c>
      <c r="I354" s="222">
        <v>3671100</v>
      </c>
      <c r="J354" s="222">
        <v>216042.99999999997</v>
      </c>
      <c r="K354" s="223">
        <v>0</v>
      </c>
      <c r="L354" s="221">
        <v>3114</v>
      </c>
      <c r="M354" s="222">
        <v>3757942.16</v>
      </c>
      <c r="N354" s="222">
        <v>288104.96999999997</v>
      </c>
      <c r="O354" s="223">
        <v>0</v>
      </c>
      <c r="P354" s="221">
        <f t="shared" si="15"/>
        <v>-790</v>
      </c>
      <c r="Q354" s="222">
        <f t="shared" si="15"/>
        <v>-317284.83999999985</v>
      </c>
      <c r="R354" s="222">
        <f t="shared" si="15"/>
        <v>-117043.47000000009</v>
      </c>
      <c r="S354" s="223">
        <f t="shared" si="15"/>
        <v>0</v>
      </c>
      <c r="T354" s="221">
        <f t="shared" si="16"/>
        <v>581</v>
      </c>
      <c r="U354" s="222">
        <f t="shared" si="16"/>
        <v>86842.160000000149</v>
      </c>
      <c r="V354" s="222">
        <f t="shared" si="16"/>
        <v>72061.97</v>
      </c>
      <c r="W354" s="223">
        <f t="shared" si="16"/>
        <v>0</v>
      </c>
      <c r="X354" s="208"/>
      <c r="Y354" s="208"/>
      <c r="Z354" s="208"/>
      <c r="AA354" s="208"/>
      <c r="AB354" s="208"/>
      <c r="AC354" s="208"/>
      <c r="AD354" s="208"/>
      <c r="AE354" s="208"/>
      <c r="AF354" s="208"/>
    </row>
    <row r="355" spans="1:32" s="218" customFormat="1" x14ac:dyDescent="0.2">
      <c r="A355" s="230" t="s">
        <v>954</v>
      </c>
      <c r="B355" s="219" t="s">
        <v>955</v>
      </c>
      <c r="C355" s="220" t="s">
        <v>269</v>
      </c>
      <c r="D355" s="221">
        <v>1615</v>
      </c>
      <c r="E355" s="222">
        <v>1385246.4</v>
      </c>
      <c r="F355" s="222">
        <v>101465.29999999999</v>
      </c>
      <c r="G355" s="223">
        <v>0</v>
      </c>
      <c r="H355" s="221">
        <v>973</v>
      </c>
      <c r="I355" s="222">
        <v>1515734.8</v>
      </c>
      <c r="J355" s="222">
        <v>55638.8</v>
      </c>
      <c r="K355" s="223">
        <v>0</v>
      </c>
      <c r="L355" s="221">
        <v>1614</v>
      </c>
      <c r="M355" s="222">
        <v>1580524.92</v>
      </c>
      <c r="N355" s="222">
        <v>66607.600000000006</v>
      </c>
      <c r="O355" s="223">
        <v>0</v>
      </c>
      <c r="P355" s="221">
        <f t="shared" si="15"/>
        <v>-1</v>
      </c>
      <c r="Q355" s="222">
        <f t="shared" si="15"/>
        <v>195278.52000000002</v>
      </c>
      <c r="R355" s="222">
        <f t="shared" si="15"/>
        <v>-34857.699999999983</v>
      </c>
      <c r="S355" s="223">
        <f t="shared" si="15"/>
        <v>0</v>
      </c>
      <c r="T355" s="221">
        <f t="shared" si="16"/>
        <v>641</v>
      </c>
      <c r="U355" s="222">
        <f t="shared" si="16"/>
        <v>64790.119999999879</v>
      </c>
      <c r="V355" s="222">
        <f t="shared" si="16"/>
        <v>10968.800000000003</v>
      </c>
      <c r="W355" s="223">
        <f t="shared" si="16"/>
        <v>0</v>
      </c>
      <c r="X355" s="208"/>
      <c r="Y355" s="208"/>
      <c r="Z355" s="208"/>
      <c r="AA355" s="208"/>
      <c r="AB355" s="208"/>
      <c r="AC355" s="208"/>
      <c r="AD355" s="208"/>
      <c r="AE355" s="208"/>
      <c r="AF355" s="208"/>
    </row>
    <row r="356" spans="1:32" s="218" customFormat="1" x14ac:dyDescent="0.2">
      <c r="A356" s="230" t="s">
        <v>956</v>
      </c>
      <c r="B356" s="219" t="s">
        <v>957</v>
      </c>
      <c r="C356" s="220" t="s">
        <v>274</v>
      </c>
      <c r="D356" s="221">
        <v>222</v>
      </c>
      <c r="E356" s="222">
        <v>135597</v>
      </c>
      <c r="F356" s="222">
        <v>0</v>
      </c>
      <c r="G356" s="223">
        <v>0</v>
      </c>
      <c r="H356" s="221">
        <v>129</v>
      </c>
      <c r="I356" s="222">
        <v>124410</v>
      </c>
      <c r="J356" s="222">
        <v>0</v>
      </c>
      <c r="K356" s="223">
        <v>0</v>
      </c>
      <c r="L356" s="221">
        <v>163</v>
      </c>
      <c r="M356" s="222">
        <v>129738</v>
      </c>
      <c r="N356" s="222">
        <v>0</v>
      </c>
      <c r="O356" s="223">
        <v>0</v>
      </c>
      <c r="P356" s="221">
        <f t="shared" si="15"/>
        <v>-59</v>
      </c>
      <c r="Q356" s="222">
        <f t="shared" si="15"/>
        <v>-5859</v>
      </c>
      <c r="R356" s="222">
        <f t="shared" si="15"/>
        <v>0</v>
      </c>
      <c r="S356" s="223">
        <f t="shared" si="15"/>
        <v>0</v>
      </c>
      <c r="T356" s="221">
        <f t="shared" si="16"/>
        <v>34</v>
      </c>
      <c r="U356" s="222">
        <f t="shared" si="16"/>
        <v>5328</v>
      </c>
      <c r="V356" s="222">
        <f t="shared" si="16"/>
        <v>0</v>
      </c>
      <c r="W356" s="223">
        <f t="shared" si="16"/>
        <v>0</v>
      </c>
      <c r="X356" s="208"/>
      <c r="Y356" s="208"/>
      <c r="Z356" s="208"/>
      <c r="AA356" s="208"/>
      <c r="AB356" s="208"/>
      <c r="AC356" s="208"/>
      <c r="AD356" s="208"/>
      <c r="AE356" s="208"/>
      <c r="AF356" s="208"/>
    </row>
    <row r="357" spans="1:32" s="218" customFormat="1" x14ac:dyDescent="0.2">
      <c r="A357" s="230" t="s">
        <v>958</v>
      </c>
      <c r="B357" s="219" t="s">
        <v>223</v>
      </c>
      <c r="C357" s="220" t="s">
        <v>325</v>
      </c>
      <c r="D357" s="221">
        <v>1571</v>
      </c>
      <c r="E357" s="222">
        <v>1983397</v>
      </c>
      <c r="F357" s="222">
        <v>0</v>
      </c>
      <c r="G357" s="223">
        <v>4473533.4300000006</v>
      </c>
      <c r="H357" s="221">
        <v>1297</v>
      </c>
      <c r="I357" s="222">
        <v>1787786</v>
      </c>
      <c r="J357" s="222">
        <v>0</v>
      </c>
      <c r="K357" s="223">
        <v>5195040.3999999994</v>
      </c>
      <c r="L357" s="221">
        <v>1421</v>
      </c>
      <c r="M357" s="222">
        <v>2012743.7000000002</v>
      </c>
      <c r="N357" s="222">
        <v>0</v>
      </c>
      <c r="O357" s="223">
        <v>5464353.29</v>
      </c>
      <c r="P357" s="221">
        <f t="shared" si="15"/>
        <v>-150</v>
      </c>
      <c r="Q357" s="222">
        <f t="shared" si="15"/>
        <v>29346.700000000186</v>
      </c>
      <c r="R357" s="222">
        <f t="shared" si="15"/>
        <v>0</v>
      </c>
      <c r="S357" s="223">
        <f t="shared" si="15"/>
        <v>990819.8599999994</v>
      </c>
      <c r="T357" s="221">
        <f t="shared" si="16"/>
        <v>124</v>
      </c>
      <c r="U357" s="222">
        <f t="shared" si="16"/>
        <v>224957.70000000019</v>
      </c>
      <c r="V357" s="222">
        <f t="shared" si="16"/>
        <v>0</v>
      </c>
      <c r="W357" s="223">
        <f t="shared" si="16"/>
        <v>269312.8900000006</v>
      </c>
      <c r="X357" s="208"/>
      <c r="Y357" s="208"/>
      <c r="Z357" s="208"/>
      <c r="AA357" s="208"/>
      <c r="AB357" s="208"/>
      <c r="AC357" s="208"/>
      <c r="AD357" s="208"/>
      <c r="AE357" s="208"/>
      <c r="AF357" s="208"/>
    </row>
    <row r="358" spans="1:32" s="218" customFormat="1" x14ac:dyDescent="0.2">
      <c r="A358" s="230" t="s">
        <v>959</v>
      </c>
      <c r="B358" s="219" t="s">
        <v>960</v>
      </c>
      <c r="C358" s="220" t="s">
        <v>328</v>
      </c>
      <c r="D358" s="221">
        <v>0</v>
      </c>
      <c r="E358" s="222">
        <v>367176</v>
      </c>
      <c r="F358" s="222">
        <v>0</v>
      </c>
      <c r="G358" s="223">
        <v>0</v>
      </c>
      <c r="H358" s="221">
        <v>0</v>
      </c>
      <c r="I358" s="222">
        <v>369636</v>
      </c>
      <c r="J358" s="222">
        <v>0</v>
      </c>
      <c r="K358" s="223">
        <v>0</v>
      </c>
      <c r="L358" s="221">
        <v>0</v>
      </c>
      <c r="M358" s="222">
        <v>373027</v>
      </c>
      <c r="N358" s="222">
        <v>0</v>
      </c>
      <c r="O358" s="223">
        <v>0</v>
      </c>
      <c r="P358" s="221">
        <f t="shared" si="15"/>
        <v>0</v>
      </c>
      <c r="Q358" s="222">
        <f t="shared" si="15"/>
        <v>5851</v>
      </c>
      <c r="R358" s="222">
        <f t="shared" si="15"/>
        <v>0</v>
      </c>
      <c r="S358" s="223">
        <f t="shared" si="15"/>
        <v>0</v>
      </c>
      <c r="T358" s="221">
        <f t="shared" si="16"/>
        <v>0</v>
      </c>
      <c r="U358" s="222">
        <f t="shared" si="16"/>
        <v>3391</v>
      </c>
      <c r="V358" s="222">
        <f t="shared" si="16"/>
        <v>0</v>
      </c>
      <c r="W358" s="223">
        <f t="shared" si="16"/>
        <v>0</v>
      </c>
      <c r="X358" s="208"/>
      <c r="Y358" s="208"/>
      <c r="Z358" s="208"/>
      <c r="AA358" s="208"/>
      <c r="AB358" s="208"/>
      <c r="AC358" s="208"/>
      <c r="AD358" s="208"/>
      <c r="AE358" s="208"/>
      <c r="AF358" s="208"/>
    </row>
    <row r="359" spans="1:32" s="218" customFormat="1" x14ac:dyDescent="0.2">
      <c r="A359" s="230" t="s">
        <v>961</v>
      </c>
      <c r="B359" s="219" t="s">
        <v>176</v>
      </c>
      <c r="C359" s="220" t="s">
        <v>269</v>
      </c>
      <c r="D359" s="221">
        <v>960</v>
      </c>
      <c r="E359" s="222">
        <v>593528</v>
      </c>
      <c r="F359" s="222">
        <v>0</v>
      </c>
      <c r="G359" s="223">
        <v>0</v>
      </c>
      <c r="H359" s="221">
        <v>697</v>
      </c>
      <c r="I359" s="222">
        <v>599862</v>
      </c>
      <c r="J359" s="222">
        <v>0</v>
      </c>
      <c r="K359" s="223">
        <v>0</v>
      </c>
      <c r="L359" s="221">
        <v>764</v>
      </c>
      <c r="M359" s="222">
        <v>586199.20000000007</v>
      </c>
      <c r="N359" s="222">
        <v>0</v>
      </c>
      <c r="O359" s="223">
        <v>0</v>
      </c>
      <c r="P359" s="221">
        <f t="shared" si="15"/>
        <v>-196</v>
      </c>
      <c r="Q359" s="222">
        <f t="shared" si="15"/>
        <v>-7328.7999999999302</v>
      </c>
      <c r="R359" s="222">
        <f t="shared" si="15"/>
        <v>0</v>
      </c>
      <c r="S359" s="223">
        <f t="shared" si="15"/>
        <v>0</v>
      </c>
      <c r="T359" s="221">
        <f t="shared" si="16"/>
        <v>67</v>
      </c>
      <c r="U359" s="222">
        <f t="shared" si="16"/>
        <v>-13662.79999999993</v>
      </c>
      <c r="V359" s="222">
        <f t="shared" si="16"/>
        <v>0</v>
      </c>
      <c r="W359" s="223">
        <f t="shared" si="16"/>
        <v>0</v>
      </c>
      <c r="X359" s="208"/>
      <c r="Y359" s="208"/>
      <c r="Z359" s="208"/>
      <c r="AA359" s="208"/>
      <c r="AB359" s="208"/>
      <c r="AC359" s="208"/>
      <c r="AD359" s="208"/>
      <c r="AE359" s="208"/>
      <c r="AF359" s="208"/>
    </row>
    <row r="360" spans="1:32" s="218" customFormat="1" x14ac:dyDescent="0.2">
      <c r="A360" s="230" t="s">
        <v>962</v>
      </c>
      <c r="B360" s="219" t="s">
        <v>963</v>
      </c>
      <c r="C360" s="220" t="s">
        <v>269</v>
      </c>
      <c r="D360" s="221">
        <v>1110</v>
      </c>
      <c r="E360" s="222">
        <v>658140</v>
      </c>
      <c r="F360" s="222">
        <v>0</v>
      </c>
      <c r="G360" s="223">
        <v>0</v>
      </c>
      <c r="H360" s="221">
        <v>760</v>
      </c>
      <c r="I360" s="222">
        <v>594999</v>
      </c>
      <c r="J360" s="222">
        <v>0</v>
      </c>
      <c r="K360" s="223">
        <v>0</v>
      </c>
      <c r="L360" s="221">
        <v>868</v>
      </c>
      <c r="M360" s="222">
        <v>607185.6</v>
      </c>
      <c r="N360" s="222">
        <v>0</v>
      </c>
      <c r="O360" s="223">
        <v>0</v>
      </c>
      <c r="P360" s="221">
        <f t="shared" si="15"/>
        <v>-242</v>
      </c>
      <c r="Q360" s="222">
        <f t="shared" si="15"/>
        <v>-50954.400000000023</v>
      </c>
      <c r="R360" s="222">
        <f t="shared" si="15"/>
        <v>0</v>
      </c>
      <c r="S360" s="223">
        <f t="shared" si="15"/>
        <v>0</v>
      </c>
      <c r="T360" s="221">
        <f t="shared" si="16"/>
        <v>108</v>
      </c>
      <c r="U360" s="222">
        <f t="shared" si="16"/>
        <v>12186.599999999977</v>
      </c>
      <c r="V360" s="222">
        <f t="shared" si="16"/>
        <v>0</v>
      </c>
      <c r="W360" s="223">
        <f t="shared" si="16"/>
        <v>0</v>
      </c>
      <c r="X360" s="208"/>
      <c r="Y360" s="208"/>
      <c r="Z360" s="208"/>
      <c r="AA360" s="208"/>
      <c r="AB360" s="208"/>
      <c r="AC360" s="208"/>
      <c r="AD360" s="208"/>
      <c r="AE360" s="208"/>
      <c r="AF360" s="208"/>
    </row>
    <row r="361" spans="1:32" s="218" customFormat="1" x14ac:dyDescent="0.2">
      <c r="A361" s="230" t="s">
        <v>964</v>
      </c>
      <c r="B361" s="219" t="s">
        <v>965</v>
      </c>
      <c r="C361" s="220" t="s">
        <v>269</v>
      </c>
      <c r="D361" s="221">
        <v>919</v>
      </c>
      <c r="E361" s="222">
        <v>683888</v>
      </c>
      <c r="F361" s="222">
        <v>4750</v>
      </c>
      <c r="G361" s="223">
        <v>0</v>
      </c>
      <c r="H361" s="221">
        <v>736</v>
      </c>
      <c r="I361" s="222">
        <v>611951</v>
      </c>
      <c r="J361" s="222">
        <v>14844.800000000001</v>
      </c>
      <c r="K361" s="223">
        <v>0</v>
      </c>
      <c r="L361" s="221">
        <v>760</v>
      </c>
      <c r="M361" s="222">
        <v>651657.1</v>
      </c>
      <c r="N361" s="222">
        <v>9336.7999999999993</v>
      </c>
      <c r="O361" s="223">
        <v>0</v>
      </c>
      <c r="P361" s="221">
        <f t="shared" si="15"/>
        <v>-159</v>
      </c>
      <c r="Q361" s="222">
        <f t="shared" si="15"/>
        <v>-32230.900000000023</v>
      </c>
      <c r="R361" s="222">
        <f t="shared" si="15"/>
        <v>4586.7999999999993</v>
      </c>
      <c r="S361" s="223">
        <f t="shared" si="15"/>
        <v>0</v>
      </c>
      <c r="T361" s="221">
        <f t="shared" si="16"/>
        <v>24</v>
      </c>
      <c r="U361" s="222">
        <f t="shared" si="16"/>
        <v>39706.099999999977</v>
      </c>
      <c r="V361" s="222">
        <f t="shared" si="16"/>
        <v>-5508.0000000000018</v>
      </c>
      <c r="W361" s="223">
        <f t="shared" si="16"/>
        <v>0</v>
      </c>
      <c r="X361" s="208"/>
      <c r="Y361" s="208"/>
      <c r="Z361" s="208"/>
      <c r="AA361" s="208"/>
      <c r="AB361" s="208"/>
      <c r="AC361" s="208"/>
      <c r="AD361" s="208"/>
      <c r="AE361" s="208"/>
      <c r="AF361" s="208"/>
    </row>
    <row r="362" spans="1:32" s="218" customFormat="1" x14ac:dyDescent="0.2">
      <c r="A362" s="230" t="s">
        <v>966</v>
      </c>
      <c r="B362" s="219" t="s">
        <v>967</v>
      </c>
      <c r="C362" s="220" t="s">
        <v>269</v>
      </c>
      <c r="D362" s="221">
        <v>3530</v>
      </c>
      <c r="E362" s="222">
        <v>3179491.2</v>
      </c>
      <c r="F362" s="222">
        <v>54110.8</v>
      </c>
      <c r="G362" s="223">
        <v>0</v>
      </c>
      <c r="H362" s="221">
        <v>2132</v>
      </c>
      <c r="I362" s="222">
        <v>2777262.5999999996</v>
      </c>
      <c r="J362" s="222">
        <v>28761.599999999999</v>
      </c>
      <c r="K362" s="223">
        <v>0</v>
      </c>
      <c r="L362" s="221">
        <v>2588</v>
      </c>
      <c r="M362" s="222">
        <v>2777261.9000000004</v>
      </c>
      <c r="N362" s="222">
        <v>57968.800000000003</v>
      </c>
      <c r="O362" s="223">
        <v>0</v>
      </c>
      <c r="P362" s="221">
        <f t="shared" si="15"/>
        <v>-942</v>
      </c>
      <c r="Q362" s="222">
        <f t="shared" si="15"/>
        <v>-402229.29999999981</v>
      </c>
      <c r="R362" s="222">
        <f t="shared" si="15"/>
        <v>3858</v>
      </c>
      <c r="S362" s="223">
        <f t="shared" si="15"/>
        <v>0</v>
      </c>
      <c r="T362" s="221">
        <f t="shared" si="16"/>
        <v>456</v>
      </c>
      <c r="U362" s="222">
        <f t="shared" si="16"/>
        <v>-0.69999999925494194</v>
      </c>
      <c r="V362" s="222">
        <f t="shared" si="16"/>
        <v>29207.200000000004</v>
      </c>
      <c r="W362" s="223">
        <f t="shared" si="16"/>
        <v>0</v>
      </c>
      <c r="X362" s="208"/>
      <c r="Y362" s="208"/>
      <c r="Z362" s="208"/>
      <c r="AA362" s="208"/>
      <c r="AB362" s="208"/>
      <c r="AC362" s="208"/>
      <c r="AD362" s="208"/>
      <c r="AE362" s="208"/>
      <c r="AF362" s="208"/>
    </row>
    <row r="363" spans="1:32" s="218" customFormat="1" x14ac:dyDescent="0.2">
      <c r="A363" s="230" t="s">
        <v>968</v>
      </c>
      <c r="B363" s="219" t="s">
        <v>969</v>
      </c>
      <c r="C363" s="220" t="s">
        <v>274</v>
      </c>
      <c r="D363" s="221">
        <v>305</v>
      </c>
      <c r="E363" s="222">
        <v>252392</v>
      </c>
      <c r="F363" s="222">
        <v>0</v>
      </c>
      <c r="G363" s="223">
        <v>0</v>
      </c>
      <c r="H363" s="221">
        <v>130</v>
      </c>
      <c r="I363" s="222">
        <v>240936</v>
      </c>
      <c r="J363" s="222">
        <v>0</v>
      </c>
      <c r="K363" s="223">
        <v>0</v>
      </c>
      <c r="L363" s="221">
        <v>306</v>
      </c>
      <c r="M363" s="222">
        <v>295076.8</v>
      </c>
      <c r="N363" s="222">
        <v>0</v>
      </c>
      <c r="O363" s="223">
        <v>0</v>
      </c>
      <c r="P363" s="221">
        <f t="shared" si="15"/>
        <v>1</v>
      </c>
      <c r="Q363" s="222">
        <f t="shared" si="15"/>
        <v>42684.799999999988</v>
      </c>
      <c r="R363" s="222">
        <f t="shared" si="15"/>
        <v>0</v>
      </c>
      <c r="S363" s="223">
        <f t="shared" si="15"/>
        <v>0</v>
      </c>
      <c r="T363" s="221">
        <f t="shared" si="16"/>
        <v>176</v>
      </c>
      <c r="U363" s="222">
        <f t="shared" si="16"/>
        <v>54140.799999999988</v>
      </c>
      <c r="V363" s="222">
        <f t="shared" si="16"/>
        <v>0</v>
      </c>
      <c r="W363" s="223">
        <f t="shared" si="16"/>
        <v>0</v>
      </c>
      <c r="X363" s="208"/>
      <c r="Y363" s="208"/>
      <c r="Z363" s="208"/>
      <c r="AA363" s="208"/>
      <c r="AB363" s="208"/>
      <c r="AC363" s="208"/>
      <c r="AD363" s="208"/>
      <c r="AE363" s="208"/>
      <c r="AF363" s="208"/>
    </row>
    <row r="364" spans="1:32" s="218" customFormat="1" x14ac:dyDescent="0.2">
      <c r="A364" s="230" t="s">
        <v>970</v>
      </c>
      <c r="B364" s="219" t="s">
        <v>971</v>
      </c>
      <c r="C364" s="220" t="s">
        <v>269</v>
      </c>
      <c r="D364" s="221">
        <v>1076</v>
      </c>
      <c r="E364" s="222">
        <v>631390.4</v>
      </c>
      <c r="F364" s="222">
        <v>0</v>
      </c>
      <c r="G364" s="223">
        <v>0</v>
      </c>
      <c r="H364" s="221">
        <v>710</v>
      </c>
      <c r="I364" s="222">
        <v>624039.19999999995</v>
      </c>
      <c r="J364" s="222">
        <v>0</v>
      </c>
      <c r="K364" s="223">
        <v>0</v>
      </c>
      <c r="L364" s="221">
        <v>774</v>
      </c>
      <c r="M364" s="222">
        <v>617924.42000000004</v>
      </c>
      <c r="N364" s="222">
        <v>0</v>
      </c>
      <c r="O364" s="223">
        <v>0</v>
      </c>
      <c r="P364" s="221">
        <f t="shared" si="15"/>
        <v>-302</v>
      </c>
      <c r="Q364" s="222">
        <f t="shared" si="15"/>
        <v>-13465.979999999981</v>
      </c>
      <c r="R364" s="222">
        <f t="shared" si="15"/>
        <v>0</v>
      </c>
      <c r="S364" s="223">
        <f t="shared" si="15"/>
        <v>0</v>
      </c>
      <c r="T364" s="221">
        <f t="shared" si="16"/>
        <v>64</v>
      </c>
      <c r="U364" s="222">
        <f t="shared" si="16"/>
        <v>-6114.7799999999115</v>
      </c>
      <c r="V364" s="222">
        <f t="shared" si="16"/>
        <v>0</v>
      </c>
      <c r="W364" s="223">
        <f t="shared" si="16"/>
        <v>0</v>
      </c>
      <c r="X364" s="208"/>
      <c r="Y364" s="208"/>
      <c r="Z364" s="208"/>
      <c r="AA364" s="208"/>
      <c r="AB364" s="208"/>
      <c r="AC364" s="208"/>
      <c r="AD364" s="208"/>
      <c r="AE364" s="208"/>
      <c r="AF364" s="208"/>
    </row>
    <row r="365" spans="1:32" s="218" customFormat="1" x14ac:dyDescent="0.2">
      <c r="A365" s="230" t="s">
        <v>972</v>
      </c>
      <c r="B365" s="219" t="s">
        <v>217</v>
      </c>
      <c r="C365" s="220" t="s">
        <v>274</v>
      </c>
      <c r="D365" s="221">
        <v>528</v>
      </c>
      <c r="E365" s="222">
        <v>116234</v>
      </c>
      <c r="F365" s="222">
        <v>0</v>
      </c>
      <c r="G365" s="223">
        <v>0</v>
      </c>
      <c r="H365" s="221">
        <v>248</v>
      </c>
      <c r="I365" s="222">
        <v>103422</v>
      </c>
      <c r="J365" s="222">
        <v>0</v>
      </c>
      <c r="K365" s="223">
        <v>0</v>
      </c>
      <c r="L365" s="221">
        <v>572</v>
      </c>
      <c r="M365" s="222">
        <v>119850.3</v>
      </c>
      <c r="N365" s="222">
        <v>0</v>
      </c>
      <c r="O365" s="223">
        <v>0</v>
      </c>
      <c r="P365" s="221">
        <f t="shared" si="15"/>
        <v>44</v>
      </c>
      <c r="Q365" s="222">
        <f t="shared" si="15"/>
        <v>3616.3000000000029</v>
      </c>
      <c r="R365" s="222">
        <f t="shared" si="15"/>
        <v>0</v>
      </c>
      <c r="S365" s="223">
        <f t="shared" si="15"/>
        <v>0</v>
      </c>
      <c r="T365" s="221">
        <f t="shared" si="16"/>
        <v>324</v>
      </c>
      <c r="U365" s="222">
        <f t="shared" si="16"/>
        <v>16428.300000000003</v>
      </c>
      <c r="V365" s="222">
        <f t="shared" si="16"/>
        <v>0</v>
      </c>
      <c r="W365" s="223">
        <f t="shared" si="16"/>
        <v>0</v>
      </c>
      <c r="X365" s="208"/>
      <c r="Y365" s="208"/>
      <c r="Z365" s="208"/>
      <c r="AA365" s="208"/>
      <c r="AB365" s="208"/>
      <c r="AC365" s="208"/>
      <c r="AD365" s="208"/>
      <c r="AE365" s="208"/>
      <c r="AF365" s="208"/>
    </row>
    <row r="366" spans="1:32" s="218" customFormat="1" x14ac:dyDescent="0.2">
      <c r="A366" s="230" t="s">
        <v>973</v>
      </c>
      <c r="B366" s="219" t="s">
        <v>974</v>
      </c>
      <c r="C366" s="220" t="s">
        <v>284</v>
      </c>
      <c r="D366" s="221"/>
      <c r="E366" s="222"/>
      <c r="F366" s="222"/>
      <c r="G366" s="223"/>
      <c r="H366" s="221">
        <v>27</v>
      </c>
      <c r="I366" s="222">
        <v>20160</v>
      </c>
      <c r="J366" s="222">
        <v>0</v>
      </c>
      <c r="K366" s="223">
        <v>0</v>
      </c>
      <c r="L366" s="221">
        <v>181</v>
      </c>
      <c r="M366" s="222">
        <v>64318.8</v>
      </c>
      <c r="N366" s="222">
        <v>0</v>
      </c>
      <c r="O366" s="223">
        <v>0</v>
      </c>
      <c r="P366" s="221">
        <f t="shared" si="15"/>
        <v>181</v>
      </c>
      <c r="Q366" s="222">
        <f t="shared" si="15"/>
        <v>64318.8</v>
      </c>
      <c r="R366" s="222">
        <f t="shared" si="15"/>
        <v>0</v>
      </c>
      <c r="S366" s="223">
        <f t="shared" si="15"/>
        <v>0</v>
      </c>
      <c r="T366" s="221">
        <f t="shared" si="16"/>
        <v>154</v>
      </c>
      <c r="U366" s="222">
        <f t="shared" si="16"/>
        <v>44158.8</v>
      </c>
      <c r="V366" s="222">
        <f t="shared" si="16"/>
        <v>0</v>
      </c>
      <c r="W366" s="223">
        <f t="shared" si="16"/>
        <v>0</v>
      </c>
      <c r="X366" s="208"/>
      <c r="Y366" s="208"/>
      <c r="Z366" s="208"/>
      <c r="AA366" s="208"/>
      <c r="AB366" s="208"/>
      <c r="AC366" s="208"/>
      <c r="AD366" s="208"/>
      <c r="AE366" s="208"/>
      <c r="AF366" s="208"/>
    </row>
    <row r="367" spans="1:32" s="218" customFormat="1" x14ac:dyDescent="0.2">
      <c r="A367" s="230" t="s">
        <v>975</v>
      </c>
      <c r="B367" s="219" t="s">
        <v>976</v>
      </c>
      <c r="C367" s="220" t="s">
        <v>269</v>
      </c>
      <c r="D367" s="221">
        <v>2485</v>
      </c>
      <c r="E367" s="222">
        <v>1663159</v>
      </c>
      <c r="F367" s="222">
        <v>0</v>
      </c>
      <c r="G367" s="223">
        <v>0</v>
      </c>
      <c r="H367" s="221">
        <v>2247</v>
      </c>
      <c r="I367" s="222">
        <v>1789803</v>
      </c>
      <c r="J367" s="222">
        <v>0</v>
      </c>
      <c r="K367" s="223">
        <v>0</v>
      </c>
      <c r="L367" s="221">
        <v>2342</v>
      </c>
      <c r="M367" s="222">
        <v>1811476.9000000001</v>
      </c>
      <c r="N367" s="222">
        <v>0</v>
      </c>
      <c r="O367" s="223">
        <v>0</v>
      </c>
      <c r="P367" s="221">
        <f t="shared" si="15"/>
        <v>-143</v>
      </c>
      <c r="Q367" s="222">
        <f t="shared" si="15"/>
        <v>148317.90000000014</v>
      </c>
      <c r="R367" s="222">
        <f t="shared" si="15"/>
        <v>0</v>
      </c>
      <c r="S367" s="223">
        <f t="shared" si="15"/>
        <v>0</v>
      </c>
      <c r="T367" s="221">
        <f t="shared" si="16"/>
        <v>95</v>
      </c>
      <c r="U367" s="222">
        <f t="shared" si="16"/>
        <v>21673.90000000014</v>
      </c>
      <c r="V367" s="222">
        <f t="shared" si="16"/>
        <v>0</v>
      </c>
      <c r="W367" s="223">
        <f t="shared" si="16"/>
        <v>0</v>
      </c>
      <c r="X367" s="208"/>
      <c r="Y367" s="208"/>
      <c r="Z367" s="208"/>
      <c r="AA367" s="208"/>
      <c r="AB367" s="208"/>
      <c r="AC367" s="208"/>
      <c r="AD367" s="208"/>
      <c r="AE367" s="208"/>
      <c r="AF367" s="208"/>
    </row>
    <row r="368" spans="1:32" s="218" customFormat="1" x14ac:dyDescent="0.2">
      <c r="A368" s="230" t="s">
        <v>977</v>
      </c>
      <c r="B368" s="219" t="s">
        <v>207</v>
      </c>
      <c r="C368" s="220" t="s">
        <v>274</v>
      </c>
      <c r="D368" s="221">
        <v>55</v>
      </c>
      <c r="E368" s="222">
        <v>34800</v>
      </c>
      <c r="F368" s="222">
        <v>0</v>
      </c>
      <c r="G368" s="223">
        <v>0</v>
      </c>
      <c r="H368" s="221">
        <v>52</v>
      </c>
      <c r="I368" s="222">
        <v>35204</v>
      </c>
      <c r="J368" s="222">
        <v>0</v>
      </c>
      <c r="K368" s="223">
        <v>0</v>
      </c>
      <c r="L368" s="221">
        <v>57</v>
      </c>
      <c r="M368" s="222">
        <v>39546.949999999997</v>
      </c>
      <c r="N368" s="222">
        <v>0</v>
      </c>
      <c r="O368" s="223">
        <v>0</v>
      </c>
      <c r="P368" s="221">
        <f t="shared" si="15"/>
        <v>2</v>
      </c>
      <c r="Q368" s="222">
        <f t="shared" si="15"/>
        <v>4746.9499999999971</v>
      </c>
      <c r="R368" s="222">
        <f t="shared" si="15"/>
        <v>0</v>
      </c>
      <c r="S368" s="223">
        <f t="shared" si="15"/>
        <v>0</v>
      </c>
      <c r="T368" s="221">
        <f t="shared" si="16"/>
        <v>5</v>
      </c>
      <c r="U368" s="222">
        <f t="shared" si="16"/>
        <v>4342.9499999999971</v>
      </c>
      <c r="V368" s="222">
        <f t="shared" si="16"/>
        <v>0</v>
      </c>
      <c r="W368" s="223">
        <f t="shared" si="16"/>
        <v>0</v>
      </c>
      <c r="X368" s="208"/>
      <c r="Y368" s="208"/>
      <c r="Z368" s="208"/>
      <c r="AA368" s="208"/>
      <c r="AB368" s="208"/>
      <c r="AC368" s="208"/>
      <c r="AD368" s="208"/>
      <c r="AE368" s="208"/>
      <c r="AF368" s="208"/>
    </row>
    <row r="369" spans="1:32" s="218" customFormat="1" x14ac:dyDescent="0.2">
      <c r="A369" s="230" t="s">
        <v>978</v>
      </c>
      <c r="B369" s="219" t="s">
        <v>979</v>
      </c>
      <c r="C369" s="220" t="s">
        <v>269</v>
      </c>
      <c r="D369" s="221">
        <v>1282</v>
      </c>
      <c r="E369" s="222">
        <v>756116</v>
      </c>
      <c r="F369" s="222">
        <v>0</v>
      </c>
      <c r="G369" s="223">
        <v>0</v>
      </c>
      <c r="H369" s="221">
        <v>758</v>
      </c>
      <c r="I369" s="222">
        <v>701808</v>
      </c>
      <c r="J369" s="222">
        <v>0</v>
      </c>
      <c r="K369" s="223">
        <v>0</v>
      </c>
      <c r="L369" s="221">
        <v>974</v>
      </c>
      <c r="M369" s="222">
        <v>701807.9</v>
      </c>
      <c r="N369" s="222">
        <v>0</v>
      </c>
      <c r="O369" s="223">
        <v>0</v>
      </c>
      <c r="P369" s="221">
        <f t="shared" si="15"/>
        <v>-308</v>
      </c>
      <c r="Q369" s="222">
        <f t="shared" si="15"/>
        <v>-54308.099999999977</v>
      </c>
      <c r="R369" s="222">
        <f t="shared" si="15"/>
        <v>0</v>
      </c>
      <c r="S369" s="223">
        <f t="shared" si="15"/>
        <v>0</v>
      </c>
      <c r="T369" s="221">
        <f t="shared" si="16"/>
        <v>216</v>
      </c>
      <c r="U369" s="222">
        <f t="shared" si="16"/>
        <v>-9.9999999976716936E-2</v>
      </c>
      <c r="V369" s="222">
        <f t="shared" si="16"/>
        <v>0</v>
      </c>
      <c r="W369" s="223">
        <f t="shared" si="16"/>
        <v>0</v>
      </c>
      <c r="X369" s="208"/>
      <c r="Y369" s="208"/>
      <c r="Z369" s="208"/>
      <c r="AA369" s="208"/>
      <c r="AB369" s="208"/>
      <c r="AC369" s="208"/>
      <c r="AD369" s="208"/>
      <c r="AE369" s="208"/>
      <c r="AF369" s="208"/>
    </row>
    <row r="370" spans="1:32" s="218" customFormat="1" x14ac:dyDescent="0.2">
      <c r="A370" s="230" t="s">
        <v>980</v>
      </c>
      <c r="B370" s="219" t="s">
        <v>981</v>
      </c>
      <c r="C370" s="220" t="s">
        <v>264</v>
      </c>
      <c r="D370" s="221">
        <v>0</v>
      </c>
      <c r="E370" s="222">
        <v>82790</v>
      </c>
      <c r="F370" s="222">
        <v>0</v>
      </c>
      <c r="G370" s="223">
        <v>0</v>
      </c>
      <c r="H370" s="221">
        <v>0</v>
      </c>
      <c r="I370" s="222">
        <v>72189</v>
      </c>
      <c r="J370" s="222">
        <v>0</v>
      </c>
      <c r="K370" s="223">
        <v>0</v>
      </c>
      <c r="L370" s="221">
        <v>0</v>
      </c>
      <c r="M370" s="222">
        <v>77720</v>
      </c>
      <c r="N370" s="222">
        <v>0</v>
      </c>
      <c r="O370" s="223">
        <v>0</v>
      </c>
      <c r="P370" s="221">
        <f t="shared" si="15"/>
        <v>0</v>
      </c>
      <c r="Q370" s="222">
        <f t="shared" si="15"/>
        <v>-5070</v>
      </c>
      <c r="R370" s="222">
        <f t="shared" si="15"/>
        <v>0</v>
      </c>
      <c r="S370" s="223">
        <f t="shared" si="15"/>
        <v>0</v>
      </c>
      <c r="T370" s="221">
        <f t="shared" si="16"/>
        <v>0</v>
      </c>
      <c r="U370" s="222">
        <f t="shared" si="16"/>
        <v>5531</v>
      </c>
      <c r="V370" s="222">
        <f t="shared" si="16"/>
        <v>0</v>
      </c>
      <c r="W370" s="223">
        <f t="shared" si="16"/>
        <v>0</v>
      </c>
      <c r="X370" s="208"/>
      <c r="Y370" s="208"/>
      <c r="Z370" s="208"/>
      <c r="AA370" s="208"/>
      <c r="AB370" s="208"/>
      <c r="AC370" s="208"/>
      <c r="AD370" s="208"/>
      <c r="AE370" s="208"/>
      <c r="AF370" s="208"/>
    </row>
    <row r="371" spans="1:32" s="218" customFormat="1" x14ac:dyDescent="0.2">
      <c r="A371" s="230" t="s">
        <v>982</v>
      </c>
      <c r="B371" s="219" t="s">
        <v>983</v>
      </c>
      <c r="C371" s="220" t="s">
        <v>269</v>
      </c>
      <c r="D371" s="221">
        <v>5462</v>
      </c>
      <c r="E371" s="222">
        <v>5245051.2</v>
      </c>
      <c r="F371" s="222">
        <v>136313.06999999986</v>
      </c>
      <c r="G371" s="223">
        <v>0</v>
      </c>
      <c r="H371" s="221">
        <v>3837</v>
      </c>
      <c r="I371" s="222">
        <v>4635640.8</v>
      </c>
      <c r="J371" s="222">
        <v>10718.850000000002</v>
      </c>
      <c r="K371" s="223">
        <v>0</v>
      </c>
      <c r="L371" s="221">
        <v>5112</v>
      </c>
      <c r="M371" s="222">
        <v>5680973.0200000005</v>
      </c>
      <c r="N371" s="222">
        <v>20486.940000000002</v>
      </c>
      <c r="O371" s="223">
        <v>0</v>
      </c>
      <c r="P371" s="221">
        <f t="shared" si="15"/>
        <v>-350</v>
      </c>
      <c r="Q371" s="222">
        <f t="shared" si="15"/>
        <v>435921.8200000003</v>
      </c>
      <c r="R371" s="222">
        <f t="shared" si="15"/>
        <v>-115826.12999999986</v>
      </c>
      <c r="S371" s="223">
        <f t="shared" si="15"/>
        <v>0</v>
      </c>
      <c r="T371" s="221">
        <f t="shared" si="16"/>
        <v>1275</v>
      </c>
      <c r="U371" s="222">
        <f t="shared" si="16"/>
        <v>1045332.2200000007</v>
      </c>
      <c r="V371" s="222">
        <f t="shared" si="16"/>
        <v>9768.09</v>
      </c>
      <c r="W371" s="223">
        <f t="shared" si="16"/>
        <v>0</v>
      </c>
      <c r="X371" s="208"/>
      <c r="Y371" s="208"/>
      <c r="Z371" s="208"/>
      <c r="AA371" s="208"/>
      <c r="AB371" s="208"/>
      <c r="AC371" s="208"/>
      <c r="AD371" s="208"/>
      <c r="AE371" s="208"/>
      <c r="AF371" s="208"/>
    </row>
    <row r="372" spans="1:32" s="218" customFormat="1" x14ac:dyDescent="0.2">
      <c r="A372" s="230" t="s">
        <v>984</v>
      </c>
      <c r="B372" s="219" t="s">
        <v>985</v>
      </c>
      <c r="C372" s="220" t="s">
        <v>269</v>
      </c>
      <c r="D372" s="221">
        <v>494</v>
      </c>
      <c r="E372" s="222">
        <v>385015</v>
      </c>
      <c r="F372" s="222">
        <v>0</v>
      </c>
      <c r="G372" s="223">
        <v>0</v>
      </c>
      <c r="H372" s="221">
        <v>485</v>
      </c>
      <c r="I372" s="222">
        <v>396388</v>
      </c>
      <c r="J372" s="222">
        <v>0</v>
      </c>
      <c r="K372" s="223">
        <v>0</v>
      </c>
      <c r="L372" s="221">
        <v>590</v>
      </c>
      <c r="M372" s="222">
        <v>490668.6</v>
      </c>
      <c r="N372" s="222">
        <v>0</v>
      </c>
      <c r="O372" s="223">
        <v>0</v>
      </c>
      <c r="P372" s="221">
        <f t="shared" si="15"/>
        <v>96</v>
      </c>
      <c r="Q372" s="222">
        <f t="shared" si="15"/>
        <v>105653.59999999998</v>
      </c>
      <c r="R372" s="222">
        <f t="shared" si="15"/>
        <v>0</v>
      </c>
      <c r="S372" s="223">
        <f t="shared" si="15"/>
        <v>0</v>
      </c>
      <c r="T372" s="221">
        <f t="shared" si="16"/>
        <v>105</v>
      </c>
      <c r="U372" s="222">
        <f t="shared" si="16"/>
        <v>94280.599999999977</v>
      </c>
      <c r="V372" s="222">
        <f t="shared" si="16"/>
        <v>0</v>
      </c>
      <c r="W372" s="223">
        <f t="shared" si="16"/>
        <v>0</v>
      </c>
      <c r="X372" s="208"/>
      <c r="Y372" s="208"/>
      <c r="Z372" s="208"/>
      <c r="AA372" s="208"/>
      <c r="AB372" s="208"/>
      <c r="AC372" s="208"/>
      <c r="AD372" s="208"/>
      <c r="AE372" s="208"/>
      <c r="AF372" s="208"/>
    </row>
    <row r="373" spans="1:32" s="218" customFormat="1" x14ac:dyDescent="0.2">
      <c r="A373" s="230" t="s">
        <v>986</v>
      </c>
      <c r="B373" s="219" t="s">
        <v>205</v>
      </c>
      <c r="C373" s="220" t="s">
        <v>274</v>
      </c>
      <c r="D373" s="221">
        <v>423</v>
      </c>
      <c r="E373" s="222">
        <v>242121</v>
      </c>
      <c r="F373" s="222">
        <v>0</v>
      </c>
      <c r="G373" s="223">
        <v>0</v>
      </c>
      <c r="H373" s="221">
        <v>335</v>
      </c>
      <c r="I373" s="222">
        <v>240215.4</v>
      </c>
      <c r="J373" s="222">
        <v>0</v>
      </c>
      <c r="K373" s="223">
        <v>0</v>
      </c>
      <c r="L373" s="221">
        <v>453</v>
      </c>
      <c r="M373" s="222">
        <v>296885.59999999998</v>
      </c>
      <c r="N373" s="222">
        <v>0</v>
      </c>
      <c r="O373" s="223">
        <v>0</v>
      </c>
      <c r="P373" s="221">
        <f t="shared" si="15"/>
        <v>30</v>
      </c>
      <c r="Q373" s="222">
        <f t="shared" si="15"/>
        <v>54764.599999999977</v>
      </c>
      <c r="R373" s="222">
        <f t="shared" si="15"/>
        <v>0</v>
      </c>
      <c r="S373" s="223">
        <f t="shared" si="15"/>
        <v>0</v>
      </c>
      <c r="T373" s="221">
        <f t="shared" si="16"/>
        <v>118</v>
      </c>
      <c r="U373" s="222">
        <f t="shared" si="16"/>
        <v>56670.199999999983</v>
      </c>
      <c r="V373" s="222">
        <f t="shared" si="16"/>
        <v>0</v>
      </c>
      <c r="W373" s="223">
        <f t="shared" si="16"/>
        <v>0</v>
      </c>
      <c r="X373" s="208"/>
      <c r="Y373" s="208"/>
      <c r="Z373" s="208"/>
      <c r="AA373" s="208"/>
      <c r="AB373" s="208"/>
      <c r="AC373" s="208"/>
      <c r="AD373" s="208"/>
      <c r="AE373" s="208"/>
      <c r="AF373" s="208"/>
    </row>
    <row r="374" spans="1:32" s="218" customFormat="1" x14ac:dyDescent="0.2">
      <c r="A374" s="230" t="s">
        <v>987</v>
      </c>
      <c r="B374" s="219" t="s">
        <v>206</v>
      </c>
      <c r="C374" s="220" t="s">
        <v>274</v>
      </c>
      <c r="D374" s="221">
        <v>551</v>
      </c>
      <c r="E374" s="222">
        <v>467392</v>
      </c>
      <c r="F374" s="222">
        <v>0</v>
      </c>
      <c r="G374" s="223">
        <v>1707014.92</v>
      </c>
      <c r="H374" s="221">
        <v>438</v>
      </c>
      <c r="I374" s="222">
        <v>413081.59999999998</v>
      </c>
      <c r="J374" s="222">
        <v>0</v>
      </c>
      <c r="K374" s="223">
        <v>1751893.1000000008</v>
      </c>
      <c r="L374" s="221">
        <v>539</v>
      </c>
      <c r="M374" s="222">
        <v>497769.6</v>
      </c>
      <c r="N374" s="222">
        <v>0</v>
      </c>
      <c r="O374" s="223">
        <v>1889150.5599999998</v>
      </c>
      <c r="P374" s="221">
        <f t="shared" si="15"/>
        <v>-12</v>
      </c>
      <c r="Q374" s="222">
        <f t="shared" si="15"/>
        <v>30377.599999999977</v>
      </c>
      <c r="R374" s="222">
        <f t="shared" si="15"/>
        <v>0</v>
      </c>
      <c r="S374" s="223">
        <f t="shared" si="15"/>
        <v>182135.6399999999</v>
      </c>
      <c r="T374" s="221">
        <f t="shared" si="16"/>
        <v>101</v>
      </c>
      <c r="U374" s="222">
        <f t="shared" si="16"/>
        <v>84688</v>
      </c>
      <c r="V374" s="222">
        <f t="shared" si="16"/>
        <v>0</v>
      </c>
      <c r="W374" s="223">
        <f t="shared" si="16"/>
        <v>137257.45999999903</v>
      </c>
      <c r="X374" s="208"/>
      <c r="Y374" s="208"/>
      <c r="Z374" s="208"/>
      <c r="AA374" s="208"/>
      <c r="AB374" s="208"/>
      <c r="AC374" s="208"/>
      <c r="AD374" s="208"/>
      <c r="AE374" s="208"/>
      <c r="AF374" s="208"/>
    </row>
    <row r="375" spans="1:32" s="218" customFormat="1" x14ac:dyDescent="0.2">
      <c r="A375" s="230" t="s">
        <v>988</v>
      </c>
      <c r="B375" s="219" t="s">
        <v>989</v>
      </c>
      <c r="C375" s="220" t="s">
        <v>269</v>
      </c>
      <c r="D375" s="221">
        <v>435</v>
      </c>
      <c r="E375" s="222">
        <v>222448</v>
      </c>
      <c r="F375" s="222">
        <v>0</v>
      </c>
      <c r="G375" s="223">
        <v>0</v>
      </c>
      <c r="H375" s="221">
        <v>196</v>
      </c>
      <c r="I375" s="222">
        <v>210996</v>
      </c>
      <c r="J375" s="222">
        <v>0</v>
      </c>
      <c r="K375" s="223">
        <v>0</v>
      </c>
      <c r="L375" s="221">
        <v>356</v>
      </c>
      <c r="M375" s="222">
        <v>219527.1</v>
      </c>
      <c r="N375" s="222">
        <v>0</v>
      </c>
      <c r="O375" s="223">
        <v>0</v>
      </c>
      <c r="P375" s="221">
        <f t="shared" si="15"/>
        <v>-79</v>
      </c>
      <c r="Q375" s="222">
        <f t="shared" si="15"/>
        <v>-2920.8999999999942</v>
      </c>
      <c r="R375" s="222">
        <f t="shared" si="15"/>
        <v>0</v>
      </c>
      <c r="S375" s="223">
        <f t="shared" si="15"/>
        <v>0</v>
      </c>
      <c r="T375" s="221">
        <f t="shared" si="16"/>
        <v>160</v>
      </c>
      <c r="U375" s="222">
        <f t="shared" si="16"/>
        <v>8531.1000000000058</v>
      </c>
      <c r="V375" s="222">
        <f t="shared" si="16"/>
        <v>0</v>
      </c>
      <c r="W375" s="223">
        <f t="shared" si="16"/>
        <v>0</v>
      </c>
      <c r="X375" s="208"/>
      <c r="Y375" s="208"/>
      <c r="Z375" s="208"/>
      <c r="AA375" s="208"/>
      <c r="AB375" s="208"/>
      <c r="AC375" s="208"/>
      <c r="AD375" s="208"/>
      <c r="AE375" s="208"/>
      <c r="AF375" s="208"/>
    </row>
    <row r="376" spans="1:32" s="218" customFormat="1" x14ac:dyDescent="0.2">
      <c r="A376" s="230" t="s">
        <v>990</v>
      </c>
      <c r="B376" s="219" t="s">
        <v>991</v>
      </c>
      <c r="C376" s="220" t="s">
        <v>301</v>
      </c>
      <c r="D376" s="221">
        <v>0</v>
      </c>
      <c r="E376" s="222">
        <v>35113</v>
      </c>
      <c r="F376" s="222">
        <v>0</v>
      </c>
      <c r="G376" s="223">
        <v>0</v>
      </c>
      <c r="H376" s="221">
        <v>0</v>
      </c>
      <c r="I376" s="222">
        <v>0</v>
      </c>
      <c r="J376" s="222">
        <v>0</v>
      </c>
      <c r="K376" s="223">
        <v>0</v>
      </c>
      <c r="L376" s="221">
        <v>0</v>
      </c>
      <c r="M376" s="222">
        <v>0</v>
      </c>
      <c r="N376" s="222">
        <v>0</v>
      </c>
      <c r="O376" s="223">
        <v>0</v>
      </c>
      <c r="P376" s="221">
        <f t="shared" si="15"/>
        <v>0</v>
      </c>
      <c r="Q376" s="222">
        <f t="shared" si="15"/>
        <v>-35113</v>
      </c>
      <c r="R376" s="222">
        <f t="shared" si="15"/>
        <v>0</v>
      </c>
      <c r="S376" s="223">
        <f t="shared" si="15"/>
        <v>0</v>
      </c>
      <c r="T376" s="221">
        <f t="shared" si="16"/>
        <v>0</v>
      </c>
      <c r="U376" s="222">
        <f t="shared" si="16"/>
        <v>0</v>
      </c>
      <c r="V376" s="222">
        <f t="shared" si="16"/>
        <v>0</v>
      </c>
      <c r="W376" s="223">
        <f t="shared" si="16"/>
        <v>0</v>
      </c>
      <c r="X376" s="208"/>
      <c r="Y376" s="208"/>
      <c r="Z376" s="208"/>
      <c r="AA376" s="208"/>
      <c r="AB376" s="208"/>
      <c r="AC376" s="208"/>
      <c r="AD376" s="208"/>
      <c r="AE376" s="208"/>
      <c r="AF376" s="208"/>
    </row>
    <row r="377" spans="1:32" s="218" customFormat="1" x14ac:dyDescent="0.2">
      <c r="A377" s="230" t="s">
        <v>992</v>
      </c>
      <c r="B377" s="219" t="s">
        <v>993</v>
      </c>
      <c r="C377" s="220" t="s">
        <v>269</v>
      </c>
      <c r="D377" s="221">
        <v>4955</v>
      </c>
      <c r="E377" s="222">
        <v>3865169.2</v>
      </c>
      <c r="F377" s="222">
        <v>23655.800000000003</v>
      </c>
      <c r="G377" s="223">
        <v>0</v>
      </c>
      <c r="H377" s="221">
        <v>3423</v>
      </c>
      <c r="I377" s="222">
        <v>3993195.1999999997</v>
      </c>
      <c r="J377" s="222">
        <v>17414.800000000003</v>
      </c>
      <c r="K377" s="223">
        <v>0</v>
      </c>
      <c r="L377" s="221">
        <v>4343</v>
      </c>
      <c r="M377" s="222">
        <v>4467619.26</v>
      </c>
      <c r="N377" s="222">
        <v>38300.600000000006</v>
      </c>
      <c r="O377" s="223">
        <v>0</v>
      </c>
      <c r="P377" s="221">
        <f t="shared" si="15"/>
        <v>-612</v>
      </c>
      <c r="Q377" s="222">
        <f t="shared" si="15"/>
        <v>602450.05999999959</v>
      </c>
      <c r="R377" s="222">
        <f t="shared" si="15"/>
        <v>14644.800000000003</v>
      </c>
      <c r="S377" s="223">
        <f t="shared" si="15"/>
        <v>0</v>
      </c>
      <c r="T377" s="221">
        <f t="shared" si="16"/>
        <v>920</v>
      </c>
      <c r="U377" s="222">
        <f t="shared" si="16"/>
        <v>474424.06000000006</v>
      </c>
      <c r="V377" s="222">
        <f t="shared" si="16"/>
        <v>20885.800000000003</v>
      </c>
      <c r="W377" s="223">
        <f t="shared" si="16"/>
        <v>0</v>
      </c>
      <c r="X377" s="208"/>
      <c r="Y377" s="208"/>
      <c r="Z377" s="208"/>
      <c r="AA377" s="208"/>
      <c r="AB377" s="208"/>
      <c r="AC377" s="208"/>
      <c r="AD377" s="208"/>
      <c r="AE377" s="208"/>
      <c r="AF377" s="208"/>
    </row>
    <row r="378" spans="1:32" x14ac:dyDescent="0.2">
      <c r="A378" s="230" t="s">
        <v>994</v>
      </c>
      <c r="B378" s="219" t="s">
        <v>995</v>
      </c>
      <c r="C378" s="220" t="s">
        <v>274</v>
      </c>
      <c r="D378" s="221">
        <v>369</v>
      </c>
      <c r="E378" s="222">
        <v>853138</v>
      </c>
      <c r="F378" s="222">
        <v>68704.479999999938</v>
      </c>
      <c r="G378" s="223">
        <v>0</v>
      </c>
      <c r="H378" s="221">
        <v>292</v>
      </c>
      <c r="I378" s="222">
        <v>832012</v>
      </c>
      <c r="J378" s="222">
        <v>360</v>
      </c>
      <c r="K378" s="223">
        <v>0</v>
      </c>
      <c r="L378" s="221">
        <v>379</v>
      </c>
      <c r="M378" s="222">
        <v>978837.3</v>
      </c>
      <c r="N378" s="222">
        <v>240</v>
      </c>
      <c r="O378" s="223">
        <v>0</v>
      </c>
      <c r="P378" s="221">
        <f t="shared" si="15"/>
        <v>10</v>
      </c>
      <c r="Q378" s="222">
        <f t="shared" si="15"/>
        <v>125699.30000000005</v>
      </c>
      <c r="R378" s="222">
        <f t="shared" si="15"/>
        <v>-68464.479999999938</v>
      </c>
      <c r="S378" s="223">
        <f t="shared" si="15"/>
        <v>0</v>
      </c>
      <c r="T378" s="221">
        <f t="shared" si="16"/>
        <v>87</v>
      </c>
      <c r="U378" s="222">
        <f t="shared" si="16"/>
        <v>146825.30000000005</v>
      </c>
      <c r="V378" s="222">
        <f t="shared" si="16"/>
        <v>-120</v>
      </c>
      <c r="W378" s="223">
        <f t="shared" si="16"/>
        <v>0</v>
      </c>
    </row>
    <row r="379" spans="1:32" ht="12.75" customHeight="1" x14ac:dyDescent="0.2">
      <c r="A379" s="230" t="s">
        <v>996</v>
      </c>
      <c r="B379" s="219" t="s">
        <v>997</v>
      </c>
      <c r="C379" s="220" t="s">
        <v>325</v>
      </c>
      <c r="D379" s="221">
        <v>2008</v>
      </c>
      <c r="E379" s="222">
        <v>2468070</v>
      </c>
      <c r="F379" s="222">
        <v>3552</v>
      </c>
      <c r="G379" s="223">
        <v>2616069.4400000004</v>
      </c>
      <c r="H379" s="221">
        <v>1837</v>
      </c>
      <c r="I379" s="222">
        <v>2500429</v>
      </c>
      <c r="J379" s="222">
        <v>0</v>
      </c>
      <c r="K379" s="223">
        <v>2545061.5499999998</v>
      </c>
      <c r="L379" s="221">
        <v>1998</v>
      </c>
      <c r="M379" s="222">
        <v>2854601.7</v>
      </c>
      <c r="N379" s="222">
        <v>0</v>
      </c>
      <c r="O379" s="223">
        <v>2834120.7900000005</v>
      </c>
      <c r="P379" s="221">
        <f t="shared" si="15"/>
        <v>-10</v>
      </c>
      <c r="Q379" s="222">
        <f t="shared" si="15"/>
        <v>386531.70000000019</v>
      </c>
      <c r="R379" s="222">
        <f t="shared" si="15"/>
        <v>-3552</v>
      </c>
      <c r="S379" s="223">
        <f t="shared" si="15"/>
        <v>218051.35000000009</v>
      </c>
      <c r="T379" s="221">
        <f t="shared" si="16"/>
        <v>161</v>
      </c>
      <c r="U379" s="222">
        <f t="shared" si="16"/>
        <v>354172.70000000019</v>
      </c>
      <c r="V379" s="222">
        <f t="shared" si="16"/>
        <v>0</v>
      </c>
      <c r="W379" s="223">
        <f t="shared" si="16"/>
        <v>289059.24000000069</v>
      </c>
    </row>
    <row r="380" spans="1:32" ht="12.75" customHeight="1" x14ac:dyDescent="0.2">
      <c r="A380" s="230" t="s">
        <v>998</v>
      </c>
      <c r="B380" s="219" t="s">
        <v>999</v>
      </c>
      <c r="C380" s="220" t="s">
        <v>328</v>
      </c>
      <c r="D380" s="221">
        <v>0</v>
      </c>
      <c r="E380" s="222">
        <v>179772</v>
      </c>
      <c r="F380" s="222">
        <v>0</v>
      </c>
      <c r="G380" s="223">
        <v>0</v>
      </c>
      <c r="H380" s="221">
        <v>0</v>
      </c>
      <c r="I380" s="222">
        <v>249560</v>
      </c>
      <c r="J380" s="222">
        <v>0</v>
      </c>
      <c r="K380" s="223">
        <v>0</v>
      </c>
      <c r="L380" s="221">
        <v>0</v>
      </c>
      <c r="M380" s="222">
        <v>260610</v>
      </c>
      <c r="N380" s="222">
        <v>0</v>
      </c>
      <c r="O380" s="223">
        <v>0</v>
      </c>
      <c r="P380" s="221">
        <f t="shared" si="15"/>
        <v>0</v>
      </c>
      <c r="Q380" s="222">
        <f t="shared" si="15"/>
        <v>80838</v>
      </c>
      <c r="R380" s="222">
        <f t="shared" si="15"/>
        <v>0</v>
      </c>
      <c r="S380" s="223">
        <f t="shared" si="15"/>
        <v>0</v>
      </c>
      <c r="T380" s="221">
        <f t="shared" si="16"/>
        <v>0</v>
      </c>
      <c r="U380" s="222">
        <f t="shared" si="16"/>
        <v>11050</v>
      </c>
      <c r="V380" s="222">
        <f t="shared" si="16"/>
        <v>0</v>
      </c>
      <c r="W380" s="223">
        <f t="shared" si="16"/>
        <v>0</v>
      </c>
    </row>
    <row r="381" spans="1:32" x14ac:dyDescent="0.2">
      <c r="A381" s="230" t="s">
        <v>1000</v>
      </c>
      <c r="B381" s="219" t="s">
        <v>504</v>
      </c>
      <c r="C381" s="220" t="s">
        <v>269</v>
      </c>
      <c r="D381" s="221">
        <v>455</v>
      </c>
      <c r="E381" s="222">
        <v>327216</v>
      </c>
      <c r="F381" s="222">
        <v>0</v>
      </c>
      <c r="G381" s="223">
        <v>0</v>
      </c>
      <c r="H381" s="221">
        <v>283</v>
      </c>
      <c r="I381" s="222">
        <v>312141</v>
      </c>
      <c r="J381" s="222">
        <v>0</v>
      </c>
      <c r="K381" s="223">
        <v>0</v>
      </c>
      <c r="L381" s="221">
        <v>297</v>
      </c>
      <c r="M381" s="222">
        <v>290807.59999999998</v>
      </c>
      <c r="N381" s="222">
        <v>0</v>
      </c>
      <c r="O381" s="223">
        <v>0</v>
      </c>
      <c r="P381" s="221">
        <f t="shared" si="15"/>
        <v>-158</v>
      </c>
      <c r="Q381" s="222">
        <f t="shared" si="15"/>
        <v>-36408.400000000023</v>
      </c>
      <c r="R381" s="222">
        <f t="shared" si="15"/>
        <v>0</v>
      </c>
      <c r="S381" s="223">
        <f t="shared" si="15"/>
        <v>0</v>
      </c>
      <c r="T381" s="221">
        <f t="shared" si="16"/>
        <v>14</v>
      </c>
      <c r="U381" s="222">
        <f t="shared" si="16"/>
        <v>-21333.400000000023</v>
      </c>
      <c r="V381" s="222">
        <f t="shared" si="16"/>
        <v>0</v>
      </c>
      <c r="W381" s="223">
        <f t="shared" si="16"/>
        <v>0</v>
      </c>
    </row>
    <row r="382" spans="1:32" ht="12.75" customHeight="1" x14ac:dyDescent="0.2">
      <c r="A382" s="230" t="s">
        <v>1001</v>
      </c>
      <c r="B382" s="219" t="s">
        <v>1002</v>
      </c>
      <c r="C382" s="220" t="s">
        <v>269</v>
      </c>
      <c r="D382" s="221">
        <v>2628</v>
      </c>
      <c r="E382" s="222">
        <v>2396071.5999999996</v>
      </c>
      <c r="F382" s="222">
        <v>25199.599999999999</v>
      </c>
      <c r="G382" s="223">
        <v>0</v>
      </c>
      <c r="H382" s="221">
        <v>1763.5</v>
      </c>
      <c r="I382" s="222">
        <v>2467486</v>
      </c>
      <c r="J382" s="222">
        <v>26203.199999999997</v>
      </c>
      <c r="K382" s="223">
        <v>0</v>
      </c>
      <c r="L382" s="221">
        <v>1839</v>
      </c>
      <c r="M382" s="222">
        <v>2572422.56</v>
      </c>
      <c r="N382" s="222">
        <v>10586</v>
      </c>
      <c r="O382" s="223">
        <v>0</v>
      </c>
      <c r="P382" s="221">
        <f t="shared" si="15"/>
        <v>-789</v>
      </c>
      <c r="Q382" s="222">
        <f t="shared" si="15"/>
        <v>176350.96000000043</v>
      </c>
      <c r="R382" s="222">
        <f t="shared" si="15"/>
        <v>-14613.599999999999</v>
      </c>
      <c r="S382" s="223">
        <f t="shared" si="15"/>
        <v>0</v>
      </c>
      <c r="T382" s="221">
        <f t="shared" si="16"/>
        <v>75.5</v>
      </c>
      <c r="U382" s="222">
        <f t="shared" si="16"/>
        <v>104936.56000000006</v>
      </c>
      <c r="V382" s="222">
        <f t="shared" si="16"/>
        <v>-15617.199999999997</v>
      </c>
      <c r="W382" s="223">
        <f t="shared" si="16"/>
        <v>0</v>
      </c>
    </row>
    <row r="383" spans="1:32" ht="12.75" customHeight="1" x14ac:dyDescent="0.2">
      <c r="A383" s="230" t="s">
        <v>1003</v>
      </c>
      <c r="B383" s="219" t="s">
        <v>1004</v>
      </c>
      <c r="C383" s="220" t="s">
        <v>269</v>
      </c>
      <c r="D383" s="221">
        <v>567</v>
      </c>
      <c r="E383" s="222">
        <v>360419</v>
      </c>
      <c r="F383" s="222">
        <v>0</v>
      </c>
      <c r="G383" s="223">
        <v>0</v>
      </c>
      <c r="H383" s="221">
        <v>621</v>
      </c>
      <c r="I383" s="222">
        <v>406899</v>
      </c>
      <c r="J383" s="222">
        <v>0</v>
      </c>
      <c r="K383" s="223">
        <v>0</v>
      </c>
      <c r="L383" s="221">
        <v>605</v>
      </c>
      <c r="M383" s="222">
        <v>461386.99999999994</v>
      </c>
      <c r="N383" s="222">
        <v>0</v>
      </c>
      <c r="O383" s="223">
        <v>0</v>
      </c>
      <c r="P383" s="221">
        <f t="shared" si="15"/>
        <v>38</v>
      </c>
      <c r="Q383" s="222">
        <f t="shared" si="15"/>
        <v>100967.99999999994</v>
      </c>
      <c r="R383" s="222">
        <f t="shared" si="15"/>
        <v>0</v>
      </c>
      <c r="S383" s="223">
        <f t="shared" si="15"/>
        <v>0</v>
      </c>
      <c r="T383" s="221">
        <f t="shared" si="16"/>
        <v>-16</v>
      </c>
      <c r="U383" s="222">
        <f t="shared" si="16"/>
        <v>54487.999999999942</v>
      </c>
      <c r="V383" s="222">
        <f t="shared" si="16"/>
        <v>0</v>
      </c>
      <c r="W383" s="223">
        <f t="shared" si="16"/>
        <v>0</v>
      </c>
    </row>
    <row r="384" spans="1:32" ht="12.75" customHeight="1" thickBot="1" x14ac:dyDescent="0.25">
      <c r="A384" s="231" t="s">
        <v>1005</v>
      </c>
      <c r="B384" s="232" t="s">
        <v>1006</v>
      </c>
      <c r="C384" s="233" t="s">
        <v>274</v>
      </c>
      <c r="D384" s="234">
        <v>662</v>
      </c>
      <c r="E384" s="235">
        <v>1233384</v>
      </c>
      <c r="F384" s="235">
        <v>128267.32999999993</v>
      </c>
      <c r="G384" s="236">
        <v>0</v>
      </c>
      <c r="H384" s="234">
        <v>547</v>
      </c>
      <c r="I384" s="235">
        <v>1175163</v>
      </c>
      <c r="J384" s="235">
        <v>0</v>
      </c>
      <c r="K384" s="236">
        <v>0</v>
      </c>
      <c r="L384" s="234">
        <v>590</v>
      </c>
      <c r="M384" s="235">
        <v>1253578.9000000001</v>
      </c>
      <c r="N384" s="235">
        <v>120</v>
      </c>
      <c r="O384" s="236">
        <v>0</v>
      </c>
      <c r="P384" s="234">
        <f t="shared" si="15"/>
        <v>-72</v>
      </c>
      <c r="Q384" s="235">
        <f t="shared" si="15"/>
        <v>20194.90000000014</v>
      </c>
      <c r="R384" s="235">
        <f t="shared" si="15"/>
        <v>-128147.32999999993</v>
      </c>
      <c r="S384" s="236">
        <f t="shared" ref="S384" si="17">O384-G384</f>
        <v>0</v>
      </c>
      <c r="T384" s="234">
        <f t="shared" si="16"/>
        <v>43</v>
      </c>
      <c r="U384" s="235">
        <f t="shared" si="16"/>
        <v>78415.90000000014</v>
      </c>
      <c r="V384" s="235">
        <f t="shared" si="16"/>
        <v>120</v>
      </c>
      <c r="W384" s="236">
        <f t="shared" ref="W384" si="18">IFERROR((O384-K384),"")</f>
        <v>0</v>
      </c>
    </row>
  </sheetData>
  <sheetProtection algorithmName="SHA-512" hashValue="7IR3UdQno1So1y0e+TVi8TiNg55NbRfS33yGHwJmetwGztdUiygEgyQ7FHRZD04UqNNasOSGE+uiNx7qG9Mgqw==" saltValue="NlVNJyQIqAEcri/n31YzRg==" spinCount="100000" sheet="1" objects="1" scenarios="1"/>
  <mergeCells count="30">
    <mergeCell ref="N4:N5"/>
    <mergeCell ref="V4:V5"/>
    <mergeCell ref="W4:W5"/>
    <mergeCell ref="P4:P5"/>
    <mergeCell ref="Q4:Q5"/>
    <mergeCell ref="R4:R5"/>
    <mergeCell ref="S4:S5"/>
    <mergeCell ref="T4:T5"/>
    <mergeCell ref="U4:U5"/>
    <mergeCell ref="I4:I5"/>
    <mergeCell ref="J4:J5"/>
    <mergeCell ref="K4:K5"/>
    <mergeCell ref="L4:L5"/>
    <mergeCell ref="M4:M5"/>
    <mergeCell ref="A1:W1"/>
    <mergeCell ref="A2:W2"/>
    <mergeCell ref="A3:A5"/>
    <mergeCell ref="B3:B5"/>
    <mergeCell ref="C3:C5"/>
    <mergeCell ref="D3:G3"/>
    <mergeCell ref="H3:K3"/>
    <mergeCell ref="L3:O3"/>
    <mergeCell ref="P3:S3"/>
    <mergeCell ref="T3:W3"/>
    <mergeCell ref="O4:O5"/>
    <mergeCell ref="D4:D5"/>
    <mergeCell ref="E4:E5"/>
    <mergeCell ref="F4:F5"/>
    <mergeCell ref="G4:G5"/>
    <mergeCell ref="H4:H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1" fitToHeight="12" orientation="portrait" horizontalDpi="300" verticalDpi="300" r:id="rId1"/>
  <headerFooter>
    <oddFooter>&amp;R&amp;P/&amp;N</oddFooter>
  </headerFooter>
  <rowBreaks count="6" manualBreakCount="6">
    <brk id="35" max="14" man="1"/>
    <brk id="72" max="14" man="1"/>
    <brk id="122" max="14" man="1"/>
    <brk id="176" max="14" man="1"/>
    <brk id="226" max="14" man="1"/>
    <brk id="33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държавни ЛЗПБ Q3</vt:lpstr>
      <vt:lpstr>общински ЛЗПБ Q3</vt:lpstr>
      <vt:lpstr>НЗОК Q3</vt:lpstr>
      <vt:lpstr>'общински ЛЗПБ Q3'!_FilterDatabase</vt:lpstr>
      <vt:lpstr>'държавни ЛЗПБ Q3'!Print_Area</vt:lpstr>
      <vt:lpstr>'НЗОК Q3'!Print_Area</vt:lpstr>
      <vt:lpstr>'общински ЛЗПБ Q3'!Print_Area</vt:lpstr>
      <vt:lpstr>'НЗОК Q3'!Print_Titles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Vasileva</dc:creator>
  <cp:lastModifiedBy>Cvetelina Todorova</cp:lastModifiedBy>
  <cp:lastPrinted>2020-11-23T11:48:11Z</cp:lastPrinted>
  <dcterms:created xsi:type="dcterms:W3CDTF">2020-02-13T09:19:22Z</dcterms:created>
  <dcterms:modified xsi:type="dcterms:W3CDTF">2020-11-23T11:57:17Z</dcterms:modified>
</cp:coreProperties>
</file>