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Работни папки\01 Показатели\"/>
    </mc:Choice>
  </mc:AlternateContent>
  <bookViews>
    <workbookView xWindow="0" yWindow="0" windowWidth="28800" windowHeight="12000"/>
  </bookViews>
  <sheets>
    <sheet name="държавни ЛЗПБ Q1" sheetId="1" r:id="rId1"/>
    <sheet name="общински ЛЗПБ Q1" sheetId="4" r:id="rId2"/>
    <sheet name="НЗОК Q1" sheetId="5" r:id="rId3"/>
  </sheets>
  <definedNames>
    <definedName name="_xlnm._FilterDatabase" localSheetId="0" hidden="1">'държавни ЛЗПБ Q1'!$A$2:$CF$68</definedName>
    <definedName name="_xlnm._FilterDatabase" localSheetId="2" hidden="1">'НЗОК Q1'!$A$6:$AU$381</definedName>
    <definedName name="_xlnm._FilterDatabase" localSheetId="1">'общински ЛЗПБ Q1'!$A$1:$CC$127</definedName>
    <definedName name="_xlnm.Print_Area" localSheetId="0">'държавни ЛЗПБ Q1'!$A$1:$CB$68</definedName>
    <definedName name="_xlnm.Print_Area" localSheetId="2">'НЗОК Q1'!$A$1:$Y$349</definedName>
    <definedName name="_xlnm.Print_Area" localSheetId="1">'общински ЛЗПБ Q1'!$A$1:$CC$127</definedName>
    <definedName name="_xlnm.Print_Titles" localSheetId="0">'държавни ЛЗПБ Q1'!$A:$A</definedName>
    <definedName name="_xlnm.Print_Titles" localSheetId="2">'НЗОК Q1'!$3:$6</definedName>
    <definedName name="_xlnm.Print_Titles" localSheetId="1">'общински ЛЗПБ Q1'!$B:$B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81" i="5" l="1"/>
  <c r="X381" i="5"/>
  <c r="W381" i="5"/>
  <c r="V381" i="5"/>
  <c r="U381" i="5"/>
  <c r="T381" i="5"/>
  <c r="S381" i="5"/>
  <c r="R381" i="5"/>
  <c r="Y380" i="5"/>
  <c r="X380" i="5"/>
  <c r="W380" i="5"/>
  <c r="V380" i="5"/>
  <c r="U380" i="5"/>
  <c r="T380" i="5"/>
  <c r="S380" i="5"/>
  <c r="R380" i="5"/>
  <c r="Y379" i="5"/>
  <c r="X379" i="5"/>
  <c r="W379" i="5"/>
  <c r="V379" i="5"/>
  <c r="U379" i="5"/>
  <c r="T379" i="5"/>
  <c r="S379" i="5"/>
  <c r="R379" i="5"/>
  <c r="Y378" i="5"/>
  <c r="X378" i="5"/>
  <c r="W378" i="5"/>
  <c r="V378" i="5"/>
  <c r="U378" i="5"/>
  <c r="T378" i="5"/>
  <c r="S378" i="5"/>
  <c r="R378" i="5"/>
  <c r="Y377" i="5"/>
  <c r="X377" i="5"/>
  <c r="W377" i="5"/>
  <c r="V377" i="5"/>
  <c r="U377" i="5"/>
  <c r="T377" i="5"/>
  <c r="S377" i="5"/>
  <c r="R377" i="5"/>
  <c r="Y376" i="5"/>
  <c r="X376" i="5"/>
  <c r="W376" i="5"/>
  <c r="V376" i="5"/>
  <c r="U376" i="5"/>
  <c r="T376" i="5"/>
  <c r="S376" i="5"/>
  <c r="R376" i="5"/>
  <c r="Y375" i="5"/>
  <c r="X375" i="5"/>
  <c r="W375" i="5"/>
  <c r="V375" i="5"/>
  <c r="U375" i="5"/>
  <c r="T375" i="5"/>
  <c r="S375" i="5"/>
  <c r="R375" i="5"/>
  <c r="Y374" i="5"/>
  <c r="X374" i="5"/>
  <c r="W374" i="5"/>
  <c r="V374" i="5"/>
  <c r="U374" i="5"/>
  <c r="T374" i="5"/>
  <c r="S374" i="5"/>
  <c r="R374" i="5"/>
  <c r="Y373" i="5"/>
  <c r="X373" i="5"/>
  <c r="W373" i="5"/>
  <c r="V373" i="5"/>
  <c r="U373" i="5"/>
  <c r="T373" i="5"/>
  <c r="S373" i="5"/>
  <c r="R373" i="5"/>
  <c r="Y372" i="5"/>
  <c r="X372" i="5"/>
  <c r="W372" i="5"/>
  <c r="V372" i="5"/>
  <c r="U372" i="5"/>
  <c r="T372" i="5"/>
  <c r="S372" i="5"/>
  <c r="R372" i="5"/>
  <c r="Y371" i="5"/>
  <c r="X371" i="5"/>
  <c r="W371" i="5"/>
  <c r="V371" i="5"/>
  <c r="U371" i="5"/>
  <c r="T371" i="5"/>
  <c r="S371" i="5"/>
  <c r="R371" i="5"/>
  <c r="Y370" i="5"/>
  <c r="X370" i="5"/>
  <c r="W370" i="5"/>
  <c r="V370" i="5"/>
  <c r="U370" i="5"/>
  <c r="T370" i="5"/>
  <c r="S370" i="5"/>
  <c r="R370" i="5"/>
  <c r="Y369" i="5"/>
  <c r="X369" i="5"/>
  <c r="W369" i="5"/>
  <c r="V369" i="5"/>
  <c r="U369" i="5"/>
  <c r="T369" i="5"/>
  <c r="S369" i="5"/>
  <c r="R369" i="5"/>
  <c r="Y368" i="5"/>
  <c r="X368" i="5"/>
  <c r="W368" i="5"/>
  <c r="V368" i="5"/>
  <c r="U368" i="5"/>
  <c r="T368" i="5"/>
  <c r="S368" i="5"/>
  <c r="R368" i="5"/>
  <c r="Y367" i="5"/>
  <c r="X367" i="5"/>
  <c r="W367" i="5"/>
  <c r="V367" i="5"/>
  <c r="U367" i="5"/>
  <c r="AC367" i="5" s="1"/>
  <c r="T367" i="5"/>
  <c r="AB367" i="5" s="1"/>
  <c r="S367" i="5"/>
  <c r="R367" i="5"/>
  <c r="Y366" i="5"/>
  <c r="X366" i="5"/>
  <c r="W366" i="5"/>
  <c r="V366" i="5"/>
  <c r="U366" i="5"/>
  <c r="AC366" i="5" s="1"/>
  <c r="T366" i="5"/>
  <c r="AB366" i="5" s="1"/>
  <c r="S366" i="5"/>
  <c r="R366" i="5"/>
  <c r="Y365" i="5"/>
  <c r="X365" i="5"/>
  <c r="W365" i="5"/>
  <c r="V365" i="5"/>
  <c r="U365" i="5"/>
  <c r="AC365" i="5" s="1"/>
  <c r="T365" i="5"/>
  <c r="AB365" i="5" s="1"/>
  <c r="S365" i="5"/>
  <c r="R365" i="5"/>
  <c r="Y364" i="5"/>
  <c r="X364" i="5"/>
  <c r="W364" i="5"/>
  <c r="V364" i="5"/>
  <c r="U364" i="5"/>
  <c r="AC364" i="5" s="1"/>
  <c r="T364" i="5"/>
  <c r="AB364" i="5" s="1"/>
  <c r="S364" i="5"/>
  <c r="R364" i="5"/>
  <c r="Y363" i="5"/>
  <c r="X363" i="5"/>
  <c r="W363" i="5"/>
  <c r="V363" i="5"/>
  <c r="U363" i="5"/>
  <c r="AC363" i="5" s="1"/>
  <c r="T363" i="5"/>
  <c r="AB363" i="5" s="1"/>
  <c r="S363" i="5"/>
  <c r="R363" i="5"/>
  <c r="Y362" i="5"/>
  <c r="X362" i="5"/>
  <c r="W362" i="5"/>
  <c r="V362" i="5"/>
  <c r="U362" i="5"/>
  <c r="AC362" i="5" s="1"/>
  <c r="T362" i="5"/>
  <c r="AB362" i="5" s="1"/>
  <c r="S362" i="5"/>
  <c r="R362" i="5"/>
  <c r="Y361" i="5"/>
  <c r="X361" i="5"/>
  <c r="W361" i="5"/>
  <c r="V361" i="5"/>
  <c r="U361" i="5"/>
  <c r="AC361" i="5" s="1"/>
  <c r="T361" i="5"/>
  <c r="AB361" i="5" s="1"/>
  <c r="S361" i="5"/>
  <c r="R361" i="5"/>
  <c r="Y360" i="5"/>
  <c r="X360" i="5"/>
  <c r="W360" i="5"/>
  <c r="V360" i="5"/>
  <c r="U360" i="5"/>
  <c r="AC360" i="5" s="1"/>
  <c r="T360" i="5"/>
  <c r="AB360" i="5" s="1"/>
  <c r="S360" i="5"/>
  <c r="R360" i="5"/>
  <c r="Y359" i="5"/>
  <c r="X359" i="5"/>
  <c r="W359" i="5"/>
  <c r="V359" i="5"/>
  <c r="U359" i="5"/>
  <c r="AC359" i="5" s="1"/>
  <c r="T359" i="5"/>
  <c r="AB359" i="5" s="1"/>
  <c r="S359" i="5"/>
  <c r="R359" i="5"/>
  <c r="Y358" i="5"/>
  <c r="X358" i="5"/>
  <c r="W358" i="5"/>
  <c r="V358" i="5"/>
  <c r="U358" i="5"/>
  <c r="AC358" i="5" s="1"/>
  <c r="T358" i="5"/>
  <c r="AB358" i="5" s="1"/>
  <c r="S358" i="5"/>
  <c r="R358" i="5"/>
  <c r="Y357" i="5"/>
  <c r="X357" i="5"/>
  <c r="W357" i="5"/>
  <c r="V357" i="5"/>
  <c r="U357" i="5"/>
  <c r="AC357" i="5" s="1"/>
  <c r="T357" i="5"/>
  <c r="AB357" i="5" s="1"/>
  <c r="S357" i="5"/>
  <c r="R357" i="5"/>
  <c r="Y356" i="5"/>
  <c r="X356" i="5"/>
  <c r="W356" i="5"/>
  <c r="V356" i="5"/>
  <c r="U356" i="5"/>
  <c r="AC356" i="5" s="1"/>
  <c r="T356" i="5"/>
  <c r="AB356" i="5" s="1"/>
  <c r="S356" i="5"/>
  <c r="R356" i="5"/>
  <c r="Y355" i="5"/>
  <c r="X355" i="5"/>
  <c r="W355" i="5"/>
  <c r="V355" i="5"/>
  <c r="U355" i="5"/>
  <c r="AC355" i="5" s="1"/>
  <c r="T355" i="5"/>
  <c r="AB355" i="5" s="1"/>
  <c r="S355" i="5"/>
  <c r="R355" i="5"/>
  <c r="Y354" i="5"/>
  <c r="X354" i="5"/>
  <c r="W354" i="5"/>
  <c r="V354" i="5"/>
  <c r="U354" i="5"/>
  <c r="AC354" i="5" s="1"/>
  <c r="T354" i="5"/>
  <c r="AB354" i="5" s="1"/>
  <c r="S354" i="5"/>
  <c r="R354" i="5"/>
  <c r="Y353" i="5"/>
  <c r="X353" i="5"/>
  <c r="W353" i="5"/>
  <c r="V353" i="5"/>
  <c r="U353" i="5"/>
  <c r="AC353" i="5" s="1"/>
  <c r="T353" i="5"/>
  <c r="AB353" i="5" s="1"/>
  <c r="S353" i="5"/>
  <c r="R353" i="5"/>
  <c r="Y352" i="5"/>
  <c r="X352" i="5"/>
  <c r="W352" i="5"/>
  <c r="V352" i="5"/>
  <c r="U352" i="5"/>
  <c r="AC352" i="5" s="1"/>
  <c r="T352" i="5"/>
  <c r="AB352" i="5" s="1"/>
  <c r="S352" i="5"/>
  <c r="R352" i="5"/>
  <c r="Y351" i="5"/>
  <c r="X351" i="5"/>
  <c r="W351" i="5"/>
  <c r="V351" i="5"/>
  <c r="U351" i="5"/>
  <c r="AC351" i="5" s="1"/>
  <c r="T351" i="5"/>
  <c r="AB351" i="5" s="1"/>
  <c r="S351" i="5"/>
  <c r="R351" i="5"/>
  <c r="Y350" i="5"/>
  <c r="X350" i="5"/>
  <c r="W350" i="5"/>
  <c r="V350" i="5"/>
  <c r="U350" i="5"/>
  <c r="AC350" i="5" s="1"/>
  <c r="T350" i="5"/>
  <c r="AB350" i="5" s="1"/>
  <c r="S350" i="5"/>
  <c r="R350" i="5"/>
  <c r="Y349" i="5"/>
  <c r="X349" i="5"/>
  <c r="W349" i="5"/>
  <c r="V349" i="5"/>
  <c r="U349" i="5"/>
  <c r="AC349" i="5" s="1"/>
  <c r="T349" i="5"/>
  <c r="AB349" i="5" s="1"/>
  <c r="S349" i="5"/>
  <c r="R349" i="5"/>
  <c r="Y348" i="5"/>
  <c r="X348" i="5"/>
  <c r="W348" i="5"/>
  <c r="V348" i="5"/>
  <c r="U348" i="5"/>
  <c r="AC348" i="5" s="1"/>
  <c r="T348" i="5"/>
  <c r="AB348" i="5" s="1"/>
  <c r="S348" i="5"/>
  <c r="R348" i="5"/>
  <c r="Y347" i="5"/>
  <c r="X347" i="5"/>
  <c r="W347" i="5"/>
  <c r="V347" i="5"/>
  <c r="U347" i="5"/>
  <c r="AC347" i="5" s="1"/>
  <c r="T347" i="5"/>
  <c r="AB347" i="5" s="1"/>
  <c r="S347" i="5"/>
  <c r="R347" i="5"/>
  <c r="Y346" i="5"/>
  <c r="X346" i="5"/>
  <c r="W346" i="5"/>
  <c r="V346" i="5"/>
  <c r="U346" i="5"/>
  <c r="AC346" i="5" s="1"/>
  <c r="T346" i="5"/>
  <c r="AB346" i="5" s="1"/>
  <c r="S346" i="5"/>
  <c r="R346" i="5"/>
  <c r="Y345" i="5"/>
  <c r="X345" i="5"/>
  <c r="W345" i="5"/>
  <c r="V345" i="5"/>
  <c r="U345" i="5"/>
  <c r="AC345" i="5" s="1"/>
  <c r="T345" i="5"/>
  <c r="AB345" i="5" s="1"/>
  <c r="S345" i="5"/>
  <c r="R345" i="5"/>
  <c r="Y344" i="5"/>
  <c r="X344" i="5"/>
  <c r="W344" i="5"/>
  <c r="V344" i="5"/>
  <c r="U344" i="5"/>
  <c r="AC344" i="5" s="1"/>
  <c r="T344" i="5"/>
  <c r="AB344" i="5" s="1"/>
  <c r="S344" i="5"/>
  <c r="R344" i="5"/>
  <c r="Y343" i="5"/>
  <c r="X343" i="5"/>
  <c r="W343" i="5"/>
  <c r="V343" i="5"/>
  <c r="U343" i="5"/>
  <c r="AC343" i="5" s="1"/>
  <c r="T343" i="5"/>
  <c r="AB343" i="5" s="1"/>
  <c r="S343" i="5"/>
  <c r="R343" i="5"/>
  <c r="Y342" i="5"/>
  <c r="X342" i="5"/>
  <c r="W342" i="5"/>
  <c r="V342" i="5"/>
  <c r="U342" i="5"/>
  <c r="AC342" i="5" s="1"/>
  <c r="T342" i="5"/>
  <c r="AB342" i="5" s="1"/>
  <c r="S342" i="5"/>
  <c r="R342" i="5"/>
  <c r="Y341" i="5"/>
  <c r="X341" i="5"/>
  <c r="W341" i="5"/>
  <c r="V341" i="5"/>
  <c r="U341" i="5"/>
  <c r="AC341" i="5" s="1"/>
  <c r="T341" i="5"/>
  <c r="AB341" i="5" s="1"/>
  <c r="S341" i="5"/>
  <c r="R341" i="5"/>
  <c r="Y340" i="5"/>
  <c r="X340" i="5"/>
  <c r="W340" i="5"/>
  <c r="V340" i="5"/>
  <c r="U340" i="5"/>
  <c r="AC340" i="5" s="1"/>
  <c r="T340" i="5"/>
  <c r="AB340" i="5" s="1"/>
  <c r="S340" i="5"/>
  <c r="R340" i="5"/>
  <c r="Y339" i="5"/>
  <c r="X339" i="5"/>
  <c r="W339" i="5"/>
  <c r="V339" i="5"/>
  <c r="U339" i="5"/>
  <c r="AC339" i="5" s="1"/>
  <c r="T339" i="5"/>
  <c r="AB339" i="5" s="1"/>
  <c r="S339" i="5"/>
  <c r="R339" i="5"/>
  <c r="Y338" i="5"/>
  <c r="X338" i="5"/>
  <c r="W338" i="5"/>
  <c r="V338" i="5"/>
  <c r="U338" i="5"/>
  <c r="AC338" i="5" s="1"/>
  <c r="T338" i="5"/>
  <c r="AB338" i="5" s="1"/>
  <c r="S338" i="5"/>
  <c r="R338" i="5"/>
  <c r="Y337" i="5"/>
  <c r="X337" i="5"/>
  <c r="W337" i="5"/>
  <c r="V337" i="5"/>
  <c r="U337" i="5"/>
  <c r="AC337" i="5" s="1"/>
  <c r="T337" i="5"/>
  <c r="AB337" i="5" s="1"/>
  <c r="S337" i="5"/>
  <c r="R337" i="5"/>
  <c r="Y336" i="5"/>
  <c r="X336" i="5"/>
  <c r="W336" i="5"/>
  <c r="V336" i="5"/>
  <c r="U336" i="5"/>
  <c r="AC336" i="5" s="1"/>
  <c r="T336" i="5"/>
  <c r="AB336" i="5" s="1"/>
  <c r="S336" i="5"/>
  <c r="R336" i="5"/>
  <c r="Y335" i="5"/>
  <c r="X335" i="5"/>
  <c r="W335" i="5"/>
  <c r="V335" i="5"/>
  <c r="U335" i="5"/>
  <c r="AC335" i="5" s="1"/>
  <c r="T335" i="5"/>
  <c r="AB335" i="5" s="1"/>
  <c r="S335" i="5"/>
  <c r="R335" i="5"/>
  <c r="Y334" i="5"/>
  <c r="X334" i="5"/>
  <c r="W334" i="5"/>
  <c r="V334" i="5"/>
  <c r="U334" i="5"/>
  <c r="AC334" i="5" s="1"/>
  <c r="T334" i="5"/>
  <c r="AB334" i="5" s="1"/>
  <c r="S334" i="5"/>
  <c r="R334" i="5"/>
  <c r="Y333" i="5"/>
  <c r="X333" i="5"/>
  <c r="W333" i="5"/>
  <c r="V333" i="5"/>
  <c r="U333" i="5"/>
  <c r="AC333" i="5" s="1"/>
  <c r="T333" i="5"/>
  <c r="AB333" i="5" s="1"/>
  <c r="S333" i="5"/>
  <c r="R333" i="5"/>
  <c r="Y332" i="5"/>
  <c r="X332" i="5"/>
  <c r="W332" i="5"/>
  <c r="V332" i="5"/>
  <c r="U332" i="5"/>
  <c r="AC332" i="5" s="1"/>
  <c r="T332" i="5"/>
  <c r="AB332" i="5" s="1"/>
  <c r="S332" i="5"/>
  <c r="R332" i="5"/>
  <c r="Y331" i="5"/>
  <c r="X331" i="5"/>
  <c r="W331" i="5"/>
  <c r="V331" i="5"/>
  <c r="U331" i="5"/>
  <c r="AC331" i="5" s="1"/>
  <c r="T331" i="5"/>
  <c r="AB331" i="5" s="1"/>
  <c r="S331" i="5"/>
  <c r="R331" i="5"/>
  <c r="Y330" i="5"/>
  <c r="X330" i="5"/>
  <c r="W330" i="5"/>
  <c r="V330" i="5"/>
  <c r="U330" i="5"/>
  <c r="AC330" i="5" s="1"/>
  <c r="T330" i="5"/>
  <c r="AB330" i="5" s="1"/>
  <c r="S330" i="5"/>
  <c r="R330" i="5"/>
  <c r="Y329" i="5"/>
  <c r="X329" i="5"/>
  <c r="W329" i="5"/>
  <c r="V329" i="5"/>
  <c r="U329" i="5"/>
  <c r="AC329" i="5" s="1"/>
  <c r="T329" i="5"/>
  <c r="AB329" i="5" s="1"/>
  <c r="S329" i="5"/>
  <c r="R329" i="5"/>
  <c r="Y328" i="5"/>
  <c r="X328" i="5"/>
  <c r="W328" i="5"/>
  <c r="V328" i="5"/>
  <c r="U328" i="5"/>
  <c r="AC328" i="5" s="1"/>
  <c r="T328" i="5"/>
  <c r="AB328" i="5" s="1"/>
  <c r="S328" i="5"/>
  <c r="R328" i="5"/>
  <c r="Y327" i="5"/>
  <c r="X327" i="5"/>
  <c r="W327" i="5"/>
  <c r="V327" i="5"/>
  <c r="U327" i="5"/>
  <c r="AC327" i="5" s="1"/>
  <c r="T327" i="5"/>
  <c r="AB327" i="5" s="1"/>
  <c r="S327" i="5"/>
  <c r="R327" i="5"/>
  <c r="Y326" i="5"/>
  <c r="X326" i="5"/>
  <c r="W326" i="5"/>
  <c r="V326" i="5"/>
  <c r="U326" i="5"/>
  <c r="AC326" i="5" s="1"/>
  <c r="T326" i="5"/>
  <c r="AB326" i="5" s="1"/>
  <c r="S326" i="5"/>
  <c r="R326" i="5"/>
  <c r="Y325" i="5"/>
  <c r="X325" i="5"/>
  <c r="W325" i="5"/>
  <c r="V325" i="5"/>
  <c r="U325" i="5"/>
  <c r="AC325" i="5" s="1"/>
  <c r="T325" i="5"/>
  <c r="AB325" i="5" s="1"/>
  <c r="S325" i="5"/>
  <c r="R325" i="5"/>
  <c r="Y324" i="5"/>
  <c r="X324" i="5"/>
  <c r="W324" i="5"/>
  <c r="V324" i="5"/>
  <c r="U324" i="5"/>
  <c r="AC324" i="5" s="1"/>
  <c r="T324" i="5"/>
  <c r="AB324" i="5" s="1"/>
  <c r="S324" i="5"/>
  <c r="R324" i="5"/>
  <c r="Y323" i="5"/>
  <c r="X323" i="5"/>
  <c r="W323" i="5"/>
  <c r="V323" i="5"/>
  <c r="U323" i="5"/>
  <c r="AC323" i="5" s="1"/>
  <c r="T323" i="5"/>
  <c r="AB323" i="5" s="1"/>
  <c r="S323" i="5"/>
  <c r="R323" i="5"/>
  <c r="Y322" i="5"/>
  <c r="X322" i="5"/>
  <c r="W322" i="5"/>
  <c r="V322" i="5"/>
  <c r="U322" i="5"/>
  <c r="AC322" i="5" s="1"/>
  <c r="T322" i="5"/>
  <c r="AB322" i="5" s="1"/>
  <c r="S322" i="5"/>
  <c r="R322" i="5"/>
  <c r="Y321" i="5"/>
  <c r="X321" i="5"/>
  <c r="W321" i="5"/>
  <c r="V321" i="5"/>
  <c r="U321" i="5"/>
  <c r="AC321" i="5" s="1"/>
  <c r="T321" i="5"/>
  <c r="AB321" i="5" s="1"/>
  <c r="S321" i="5"/>
  <c r="R321" i="5"/>
  <c r="Y320" i="5"/>
  <c r="X320" i="5"/>
  <c r="W320" i="5"/>
  <c r="V320" i="5"/>
  <c r="U320" i="5"/>
  <c r="AC320" i="5" s="1"/>
  <c r="T320" i="5"/>
  <c r="AB320" i="5" s="1"/>
  <c r="S320" i="5"/>
  <c r="R320" i="5"/>
  <c r="Y319" i="5"/>
  <c r="X319" i="5"/>
  <c r="W319" i="5"/>
  <c r="V319" i="5"/>
  <c r="U319" i="5"/>
  <c r="AC319" i="5" s="1"/>
  <c r="T319" i="5"/>
  <c r="AB319" i="5" s="1"/>
  <c r="S319" i="5"/>
  <c r="R319" i="5"/>
  <c r="Y318" i="5"/>
  <c r="X318" i="5"/>
  <c r="W318" i="5"/>
  <c r="V318" i="5"/>
  <c r="U318" i="5"/>
  <c r="AC318" i="5" s="1"/>
  <c r="T318" i="5"/>
  <c r="AB318" i="5" s="1"/>
  <c r="S318" i="5"/>
  <c r="R318" i="5"/>
  <c r="Y317" i="5"/>
  <c r="X317" i="5"/>
  <c r="W317" i="5"/>
  <c r="V317" i="5"/>
  <c r="U317" i="5"/>
  <c r="AC317" i="5" s="1"/>
  <c r="T317" i="5"/>
  <c r="AB317" i="5" s="1"/>
  <c r="S317" i="5"/>
  <c r="R317" i="5"/>
  <c r="Y316" i="5"/>
  <c r="X316" i="5"/>
  <c r="W316" i="5"/>
  <c r="V316" i="5"/>
  <c r="U316" i="5"/>
  <c r="AC316" i="5" s="1"/>
  <c r="T316" i="5"/>
  <c r="AB316" i="5" s="1"/>
  <c r="S316" i="5"/>
  <c r="R316" i="5"/>
  <c r="Y315" i="5"/>
  <c r="X315" i="5"/>
  <c r="W315" i="5"/>
  <c r="V315" i="5"/>
  <c r="U315" i="5"/>
  <c r="T315" i="5"/>
  <c r="S315" i="5"/>
  <c r="R315" i="5"/>
  <c r="Y314" i="5"/>
  <c r="X314" i="5"/>
  <c r="W314" i="5"/>
  <c r="V314" i="5"/>
  <c r="U314" i="5"/>
  <c r="AC314" i="5" s="1"/>
  <c r="T314" i="5"/>
  <c r="AB314" i="5" s="1"/>
  <c r="S314" i="5"/>
  <c r="R314" i="5"/>
  <c r="Y313" i="5"/>
  <c r="X313" i="5"/>
  <c r="W313" i="5"/>
  <c r="V313" i="5"/>
  <c r="U313" i="5"/>
  <c r="AC313" i="5" s="1"/>
  <c r="T313" i="5"/>
  <c r="AB313" i="5" s="1"/>
  <c r="S313" i="5"/>
  <c r="R313" i="5"/>
  <c r="Y312" i="5"/>
  <c r="X312" i="5"/>
  <c r="W312" i="5"/>
  <c r="V312" i="5"/>
  <c r="U312" i="5"/>
  <c r="AC312" i="5" s="1"/>
  <c r="T312" i="5"/>
  <c r="AB312" i="5" s="1"/>
  <c r="S312" i="5"/>
  <c r="R312" i="5"/>
  <c r="Y311" i="5"/>
  <c r="X311" i="5"/>
  <c r="W311" i="5"/>
  <c r="V311" i="5"/>
  <c r="U311" i="5"/>
  <c r="AC311" i="5" s="1"/>
  <c r="T311" i="5"/>
  <c r="AB311" i="5" s="1"/>
  <c r="S311" i="5"/>
  <c r="R311" i="5"/>
  <c r="Y310" i="5"/>
  <c r="X310" i="5"/>
  <c r="W310" i="5"/>
  <c r="V310" i="5"/>
  <c r="U310" i="5"/>
  <c r="AC310" i="5" s="1"/>
  <c r="T310" i="5"/>
  <c r="AB310" i="5" s="1"/>
  <c r="S310" i="5"/>
  <c r="R310" i="5"/>
  <c r="Y309" i="5"/>
  <c r="X309" i="5"/>
  <c r="W309" i="5"/>
  <c r="V309" i="5"/>
  <c r="U309" i="5"/>
  <c r="AC309" i="5" s="1"/>
  <c r="T309" i="5"/>
  <c r="AB309" i="5" s="1"/>
  <c r="S309" i="5"/>
  <c r="R309" i="5"/>
  <c r="Y308" i="5"/>
  <c r="X308" i="5"/>
  <c r="W308" i="5"/>
  <c r="V308" i="5"/>
  <c r="U308" i="5"/>
  <c r="AC308" i="5" s="1"/>
  <c r="T308" i="5"/>
  <c r="AB308" i="5" s="1"/>
  <c r="S308" i="5"/>
  <c r="R308" i="5"/>
  <c r="Y307" i="5"/>
  <c r="X307" i="5"/>
  <c r="W307" i="5"/>
  <c r="V307" i="5"/>
  <c r="U307" i="5"/>
  <c r="AC307" i="5" s="1"/>
  <c r="T307" i="5"/>
  <c r="AB307" i="5" s="1"/>
  <c r="S307" i="5"/>
  <c r="R307" i="5"/>
  <c r="AB306" i="5"/>
  <c r="Y306" i="5"/>
  <c r="X306" i="5"/>
  <c r="W306" i="5"/>
  <c r="V306" i="5"/>
  <c r="U306" i="5"/>
  <c r="AC306" i="5" s="1"/>
  <c r="T306" i="5"/>
  <c r="S306" i="5"/>
  <c r="R306" i="5"/>
  <c r="Y305" i="5"/>
  <c r="X305" i="5"/>
  <c r="W305" i="5"/>
  <c r="V305" i="5"/>
  <c r="U305" i="5"/>
  <c r="AC305" i="5" s="1"/>
  <c r="T305" i="5"/>
  <c r="AB305" i="5" s="1"/>
  <c r="S305" i="5"/>
  <c r="R305" i="5"/>
  <c r="Y304" i="5"/>
  <c r="X304" i="5"/>
  <c r="W304" i="5"/>
  <c r="V304" i="5"/>
  <c r="U304" i="5"/>
  <c r="AC304" i="5" s="1"/>
  <c r="T304" i="5"/>
  <c r="AB304" i="5" s="1"/>
  <c r="S304" i="5"/>
  <c r="R304" i="5"/>
  <c r="Y303" i="5"/>
  <c r="X303" i="5"/>
  <c r="W303" i="5"/>
  <c r="V303" i="5"/>
  <c r="U303" i="5"/>
  <c r="AC303" i="5" s="1"/>
  <c r="T303" i="5"/>
  <c r="AB303" i="5" s="1"/>
  <c r="S303" i="5"/>
  <c r="R303" i="5"/>
  <c r="Y302" i="5"/>
  <c r="X302" i="5"/>
  <c r="W302" i="5"/>
  <c r="V302" i="5"/>
  <c r="U302" i="5"/>
  <c r="AC302" i="5" s="1"/>
  <c r="T302" i="5"/>
  <c r="AB302" i="5" s="1"/>
  <c r="S302" i="5"/>
  <c r="R302" i="5"/>
  <c r="Y301" i="5"/>
  <c r="X301" i="5"/>
  <c r="W301" i="5"/>
  <c r="V301" i="5"/>
  <c r="U301" i="5"/>
  <c r="AC301" i="5" s="1"/>
  <c r="T301" i="5"/>
  <c r="AB301" i="5" s="1"/>
  <c r="S301" i="5"/>
  <c r="R301" i="5"/>
  <c r="Y300" i="5"/>
  <c r="X300" i="5"/>
  <c r="W300" i="5"/>
  <c r="V300" i="5"/>
  <c r="U300" i="5"/>
  <c r="AC300" i="5" s="1"/>
  <c r="T300" i="5"/>
  <c r="AB300" i="5" s="1"/>
  <c r="S300" i="5"/>
  <c r="R300" i="5"/>
  <c r="Y299" i="5"/>
  <c r="X299" i="5"/>
  <c r="W299" i="5"/>
  <c r="V299" i="5"/>
  <c r="U299" i="5"/>
  <c r="AC299" i="5" s="1"/>
  <c r="T299" i="5"/>
  <c r="AB299" i="5" s="1"/>
  <c r="S299" i="5"/>
  <c r="R299" i="5"/>
  <c r="AB298" i="5"/>
  <c r="Y298" i="5"/>
  <c r="X298" i="5"/>
  <c r="W298" i="5"/>
  <c r="V298" i="5"/>
  <c r="U298" i="5"/>
  <c r="AC298" i="5" s="1"/>
  <c r="T298" i="5"/>
  <c r="S298" i="5"/>
  <c r="R298" i="5"/>
  <c r="Y297" i="5"/>
  <c r="X297" i="5"/>
  <c r="W297" i="5"/>
  <c r="V297" i="5"/>
  <c r="U297" i="5"/>
  <c r="AC297" i="5" s="1"/>
  <c r="T297" i="5"/>
  <c r="AB297" i="5" s="1"/>
  <c r="S297" i="5"/>
  <c r="R297" i="5"/>
  <c r="Y296" i="5"/>
  <c r="X296" i="5"/>
  <c r="W296" i="5"/>
  <c r="V296" i="5"/>
  <c r="U296" i="5"/>
  <c r="AC296" i="5" s="1"/>
  <c r="T296" i="5"/>
  <c r="AB296" i="5" s="1"/>
  <c r="S296" i="5"/>
  <c r="R296" i="5"/>
  <c r="Y295" i="5"/>
  <c r="X295" i="5"/>
  <c r="W295" i="5"/>
  <c r="V295" i="5"/>
  <c r="U295" i="5"/>
  <c r="AC295" i="5" s="1"/>
  <c r="T295" i="5"/>
  <c r="AB295" i="5" s="1"/>
  <c r="S295" i="5"/>
  <c r="R295" i="5"/>
  <c r="Y294" i="5"/>
  <c r="X294" i="5"/>
  <c r="W294" i="5"/>
  <c r="V294" i="5"/>
  <c r="U294" i="5"/>
  <c r="AC294" i="5" s="1"/>
  <c r="T294" i="5"/>
  <c r="AB294" i="5" s="1"/>
  <c r="S294" i="5"/>
  <c r="R294" i="5"/>
  <c r="Y293" i="5"/>
  <c r="X293" i="5"/>
  <c r="W293" i="5"/>
  <c r="V293" i="5"/>
  <c r="U293" i="5"/>
  <c r="AC293" i="5" s="1"/>
  <c r="T293" i="5"/>
  <c r="AB293" i="5" s="1"/>
  <c r="S293" i="5"/>
  <c r="R293" i="5"/>
  <c r="Y292" i="5"/>
  <c r="X292" i="5"/>
  <c r="W292" i="5"/>
  <c r="V292" i="5"/>
  <c r="U292" i="5"/>
  <c r="AC292" i="5" s="1"/>
  <c r="T292" i="5"/>
  <c r="AB292" i="5" s="1"/>
  <c r="S292" i="5"/>
  <c r="R292" i="5"/>
  <c r="Y291" i="5"/>
  <c r="X291" i="5"/>
  <c r="W291" i="5"/>
  <c r="V291" i="5"/>
  <c r="U291" i="5"/>
  <c r="AC291" i="5" s="1"/>
  <c r="T291" i="5"/>
  <c r="AB291" i="5" s="1"/>
  <c r="S291" i="5"/>
  <c r="R291" i="5"/>
  <c r="Y290" i="5"/>
  <c r="X290" i="5"/>
  <c r="W290" i="5"/>
  <c r="V290" i="5"/>
  <c r="U290" i="5"/>
  <c r="AC290" i="5" s="1"/>
  <c r="T290" i="5"/>
  <c r="AB290" i="5" s="1"/>
  <c r="S290" i="5"/>
  <c r="R290" i="5"/>
  <c r="Y289" i="5"/>
  <c r="X289" i="5"/>
  <c r="W289" i="5"/>
  <c r="V289" i="5"/>
  <c r="U289" i="5"/>
  <c r="AC289" i="5" s="1"/>
  <c r="T289" i="5"/>
  <c r="AB289" i="5" s="1"/>
  <c r="S289" i="5"/>
  <c r="R289" i="5"/>
  <c r="Y288" i="5"/>
  <c r="X288" i="5"/>
  <c r="W288" i="5"/>
  <c r="V288" i="5"/>
  <c r="U288" i="5"/>
  <c r="AC288" i="5" s="1"/>
  <c r="T288" i="5"/>
  <c r="AB288" i="5" s="1"/>
  <c r="S288" i="5"/>
  <c r="R288" i="5"/>
  <c r="Y287" i="5"/>
  <c r="X287" i="5"/>
  <c r="W287" i="5"/>
  <c r="V287" i="5"/>
  <c r="U287" i="5"/>
  <c r="AC287" i="5" s="1"/>
  <c r="T287" i="5"/>
  <c r="AB287" i="5" s="1"/>
  <c r="S287" i="5"/>
  <c r="R287" i="5"/>
  <c r="Y286" i="5"/>
  <c r="X286" i="5"/>
  <c r="W286" i="5"/>
  <c r="V286" i="5"/>
  <c r="U286" i="5"/>
  <c r="AC286" i="5" s="1"/>
  <c r="T286" i="5"/>
  <c r="AB286" i="5" s="1"/>
  <c r="S286" i="5"/>
  <c r="R286" i="5"/>
  <c r="Y285" i="5"/>
  <c r="X285" i="5"/>
  <c r="W285" i="5"/>
  <c r="V285" i="5"/>
  <c r="U285" i="5"/>
  <c r="AC285" i="5" s="1"/>
  <c r="T285" i="5"/>
  <c r="AB285" i="5" s="1"/>
  <c r="S285" i="5"/>
  <c r="R285" i="5"/>
  <c r="Y284" i="5"/>
  <c r="X284" i="5"/>
  <c r="W284" i="5"/>
  <c r="V284" i="5"/>
  <c r="U284" i="5"/>
  <c r="AC284" i="5" s="1"/>
  <c r="T284" i="5"/>
  <c r="AB284" i="5" s="1"/>
  <c r="S284" i="5"/>
  <c r="R284" i="5"/>
  <c r="Y283" i="5"/>
  <c r="X283" i="5"/>
  <c r="W283" i="5"/>
  <c r="V283" i="5"/>
  <c r="U283" i="5"/>
  <c r="AC283" i="5" s="1"/>
  <c r="T283" i="5"/>
  <c r="AB283" i="5" s="1"/>
  <c r="S283" i="5"/>
  <c r="R283" i="5"/>
  <c r="Y282" i="5"/>
  <c r="X282" i="5"/>
  <c r="W282" i="5"/>
  <c r="V282" i="5"/>
  <c r="U282" i="5"/>
  <c r="AC282" i="5" s="1"/>
  <c r="T282" i="5"/>
  <c r="AB282" i="5" s="1"/>
  <c r="S282" i="5"/>
  <c r="R282" i="5"/>
  <c r="Y281" i="5"/>
  <c r="X281" i="5"/>
  <c r="W281" i="5"/>
  <c r="V281" i="5"/>
  <c r="U281" i="5"/>
  <c r="AC281" i="5" s="1"/>
  <c r="T281" i="5"/>
  <c r="AB281" i="5" s="1"/>
  <c r="S281" i="5"/>
  <c r="R281" i="5"/>
  <c r="Y280" i="5"/>
  <c r="X280" i="5"/>
  <c r="W280" i="5"/>
  <c r="V280" i="5"/>
  <c r="U280" i="5"/>
  <c r="AC280" i="5" s="1"/>
  <c r="T280" i="5"/>
  <c r="AB280" i="5" s="1"/>
  <c r="S280" i="5"/>
  <c r="R280" i="5"/>
  <c r="Y279" i="5"/>
  <c r="X279" i="5"/>
  <c r="W279" i="5"/>
  <c r="V279" i="5"/>
  <c r="U279" i="5"/>
  <c r="AC279" i="5" s="1"/>
  <c r="T279" i="5"/>
  <c r="AB279" i="5" s="1"/>
  <c r="S279" i="5"/>
  <c r="R279" i="5"/>
  <c r="Y278" i="5"/>
  <c r="X278" i="5"/>
  <c r="W278" i="5"/>
  <c r="V278" i="5"/>
  <c r="U278" i="5"/>
  <c r="AC278" i="5" s="1"/>
  <c r="T278" i="5"/>
  <c r="AB278" i="5" s="1"/>
  <c r="S278" i="5"/>
  <c r="R278" i="5"/>
  <c r="Y277" i="5"/>
  <c r="X277" i="5"/>
  <c r="W277" i="5"/>
  <c r="V277" i="5"/>
  <c r="U277" i="5"/>
  <c r="AC277" i="5" s="1"/>
  <c r="T277" i="5"/>
  <c r="AB277" i="5" s="1"/>
  <c r="S277" i="5"/>
  <c r="R277" i="5"/>
  <c r="Y276" i="5"/>
  <c r="X276" i="5"/>
  <c r="W276" i="5"/>
  <c r="V276" i="5"/>
  <c r="U276" i="5"/>
  <c r="AC276" i="5" s="1"/>
  <c r="T276" i="5"/>
  <c r="AB276" i="5" s="1"/>
  <c r="S276" i="5"/>
  <c r="R276" i="5"/>
  <c r="Y275" i="5"/>
  <c r="X275" i="5"/>
  <c r="W275" i="5"/>
  <c r="V275" i="5"/>
  <c r="U275" i="5"/>
  <c r="AC275" i="5" s="1"/>
  <c r="T275" i="5"/>
  <c r="AB275" i="5" s="1"/>
  <c r="S275" i="5"/>
  <c r="R275" i="5"/>
  <c r="Y274" i="5"/>
  <c r="X274" i="5"/>
  <c r="W274" i="5"/>
  <c r="V274" i="5"/>
  <c r="U274" i="5"/>
  <c r="AC274" i="5" s="1"/>
  <c r="T274" i="5"/>
  <c r="AB274" i="5" s="1"/>
  <c r="S274" i="5"/>
  <c r="R274" i="5"/>
  <c r="Y273" i="5"/>
  <c r="X273" i="5"/>
  <c r="W273" i="5"/>
  <c r="V273" i="5"/>
  <c r="U273" i="5"/>
  <c r="AC273" i="5" s="1"/>
  <c r="T273" i="5"/>
  <c r="AB273" i="5" s="1"/>
  <c r="S273" i="5"/>
  <c r="R273" i="5"/>
  <c r="Y272" i="5"/>
  <c r="X272" i="5"/>
  <c r="W272" i="5"/>
  <c r="V272" i="5"/>
  <c r="U272" i="5"/>
  <c r="AC272" i="5" s="1"/>
  <c r="T272" i="5"/>
  <c r="AB272" i="5" s="1"/>
  <c r="S272" i="5"/>
  <c r="R272" i="5"/>
  <c r="Y271" i="5"/>
  <c r="X271" i="5"/>
  <c r="W271" i="5"/>
  <c r="V271" i="5"/>
  <c r="U271" i="5"/>
  <c r="AC271" i="5" s="1"/>
  <c r="T271" i="5"/>
  <c r="AB271" i="5" s="1"/>
  <c r="S271" i="5"/>
  <c r="R271" i="5"/>
  <c r="Y270" i="5"/>
  <c r="X270" i="5"/>
  <c r="W270" i="5"/>
  <c r="V270" i="5"/>
  <c r="U270" i="5"/>
  <c r="AC270" i="5" s="1"/>
  <c r="T270" i="5"/>
  <c r="AB270" i="5" s="1"/>
  <c r="S270" i="5"/>
  <c r="R270" i="5"/>
  <c r="Y269" i="5"/>
  <c r="X269" i="5"/>
  <c r="W269" i="5"/>
  <c r="V269" i="5"/>
  <c r="U269" i="5"/>
  <c r="AC269" i="5" s="1"/>
  <c r="T269" i="5"/>
  <c r="AB269" i="5" s="1"/>
  <c r="S269" i="5"/>
  <c r="R269" i="5"/>
  <c r="Y268" i="5"/>
  <c r="X268" i="5"/>
  <c r="W268" i="5"/>
  <c r="V268" i="5"/>
  <c r="U268" i="5"/>
  <c r="AC268" i="5" s="1"/>
  <c r="T268" i="5"/>
  <c r="AB268" i="5" s="1"/>
  <c r="S268" i="5"/>
  <c r="R268" i="5"/>
  <c r="Y267" i="5"/>
  <c r="X267" i="5"/>
  <c r="W267" i="5"/>
  <c r="V267" i="5"/>
  <c r="U267" i="5"/>
  <c r="AC267" i="5" s="1"/>
  <c r="T267" i="5"/>
  <c r="AB267" i="5" s="1"/>
  <c r="S267" i="5"/>
  <c r="R267" i="5"/>
  <c r="Y266" i="5"/>
  <c r="X266" i="5"/>
  <c r="W266" i="5"/>
  <c r="V266" i="5"/>
  <c r="U266" i="5"/>
  <c r="AC266" i="5" s="1"/>
  <c r="T266" i="5"/>
  <c r="AB266" i="5" s="1"/>
  <c r="S266" i="5"/>
  <c r="R266" i="5"/>
  <c r="Y265" i="5"/>
  <c r="X265" i="5"/>
  <c r="W265" i="5"/>
  <c r="V265" i="5"/>
  <c r="U265" i="5"/>
  <c r="AC265" i="5" s="1"/>
  <c r="T265" i="5"/>
  <c r="AB265" i="5" s="1"/>
  <c r="S265" i="5"/>
  <c r="R265" i="5"/>
  <c r="Y264" i="5"/>
  <c r="X264" i="5"/>
  <c r="W264" i="5"/>
  <c r="V264" i="5"/>
  <c r="U264" i="5"/>
  <c r="AC264" i="5" s="1"/>
  <c r="T264" i="5"/>
  <c r="AB264" i="5" s="1"/>
  <c r="S264" i="5"/>
  <c r="R264" i="5"/>
  <c r="Y263" i="5"/>
  <c r="X263" i="5"/>
  <c r="W263" i="5"/>
  <c r="V263" i="5"/>
  <c r="U263" i="5"/>
  <c r="AC263" i="5" s="1"/>
  <c r="T263" i="5"/>
  <c r="AB263" i="5" s="1"/>
  <c r="S263" i="5"/>
  <c r="R263" i="5"/>
  <c r="Y262" i="5"/>
  <c r="X262" i="5"/>
  <c r="W262" i="5"/>
  <c r="V262" i="5"/>
  <c r="U262" i="5"/>
  <c r="AC262" i="5" s="1"/>
  <c r="T262" i="5"/>
  <c r="AB262" i="5" s="1"/>
  <c r="S262" i="5"/>
  <c r="R262" i="5"/>
  <c r="Y261" i="5"/>
  <c r="X261" i="5"/>
  <c r="W261" i="5"/>
  <c r="V261" i="5"/>
  <c r="U261" i="5"/>
  <c r="AC261" i="5" s="1"/>
  <c r="T261" i="5"/>
  <c r="AB261" i="5" s="1"/>
  <c r="S261" i="5"/>
  <c r="R261" i="5"/>
  <c r="Y260" i="5"/>
  <c r="X260" i="5"/>
  <c r="W260" i="5"/>
  <c r="V260" i="5"/>
  <c r="U260" i="5"/>
  <c r="AC260" i="5" s="1"/>
  <c r="T260" i="5"/>
  <c r="AB260" i="5" s="1"/>
  <c r="S260" i="5"/>
  <c r="R260" i="5"/>
  <c r="Y259" i="5"/>
  <c r="X259" i="5"/>
  <c r="W259" i="5"/>
  <c r="V259" i="5"/>
  <c r="U259" i="5"/>
  <c r="AC259" i="5" s="1"/>
  <c r="T259" i="5"/>
  <c r="AB259" i="5" s="1"/>
  <c r="S259" i="5"/>
  <c r="R259" i="5"/>
  <c r="AC258" i="5"/>
  <c r="Y258" i="5"/>
  <c r="X258" i="5"/>
  <c r="W258" i="5"/>
  <c r="V258" i="5"/>
  <c r="U258" i="5"/>
  <c r="T258" i="5"/>
  <c r="AB258" i="5" s="1"/>
  <c r="S258" i="5"/>
  <c r="R258" i="5"/>
  <c r="Y257" i="5"/>
  <c r="X257" i="5"/>
  <c r="W257" i="5"/>
  <c r="V257" i="5"/>
  <c r="U257" i="5"/>
  <c r="AC257" i="5" s="1"/>
  <c r="T257" i="5"/>
  <c r="AB257" i="5" s="1"/>
  <c r="S257" i="5"/>
  <c r="R257" i="5"/>
  <c r="Y256" i="5"/>
  <c r="X256" i="5"/>
  <c r="W256" i="5"/>
  <c r="V256" i="5"/>
  <c r="U256" i="5"/>
  <c r="AC256" i="5" s="1"/>
  <c r="T256" i="5"/>
  <c r="AB256" i="5" s="1"/>
  <c r="S256" i="5"/>
  <c r="R256" i="5"/>
  <c r="Y255" i="5"/>
  <c r="X255" i="5"/>
  <c r="W255" i="5"/>
  <c r="V255" i="5"/>
  <c r="U255" i="5"/>
  <c r="AC255" i="5" s="1"/>
  <c r="T255" i="5"/>
  <c r="AB255" i="5" s="1"/>
  <c r="S255" i="5"/>
  <c r="R255" i="5"/>
  <c r="Y254" i="5"/>
  <c r="X254" i="5"/>
  <c r="W254" i="5"/>
  <c r="V254" i="5"/>
  <c r="U254" i="5"/>
  <c r="AC254" i="5" s="1"/>
  <c r="T254" i="5"/>
  <c r="AB254" i="5" s="1"/>
  <c r="S254" i="5"/>
  <c r="R254" i="5"/>
  <c r="Y253" i="5"/>
  <c r="X253" i="5"/>
  <c r="W253" i="5"/>
  <c r="V253" i="5"/>
  <c r="U253" i="5"/>
  <c r="AC253" i="5" s="1"/>
  <c r="T253" i="5"/>
  <c r="AB253" i="5" s="1"/>
  <c r="S253" i="5"/>
  <c r="R253" i="5"/>
  <c r="Y252" i="5"/>
  <c r="X252" i="5"/>
  <c r="W252" i="5"/>
  <c r="V252" i="5"/>
  <c r="U252" i="5"/>
  <c r="AC252" i="5" s="1"/>
  <c r="T252" i="5"/>
  <c r="AB252" i="5" s="1"/>
  <c r="S252" i="5"/>
  <c r="R252" i="5"/>
  <c r="Y251" i="5"/>
  <c r="X251" i="5"/>
  <c r="W251" i="5"/>
  <c r="V251" i="5"/>
  <c r="U251" i="5"/>
  <c r="AC251" i="5" s="1"/>
  <c r="T251" i="5"/>
  <c r="AB251" i="5" s="1"/>
  <c r="S251" i="5"/>
  <c r="R251" i="5"/>
  <c r="Y250" i="5"/>
  <c r="X250" i="5"/>
  <c r="W250" i="5"/>
  <c r="V250" i="5"/>
  <c r="U250" i="5"/>
  <c r="AC250" i="5" s="1"/>
  <c r="T250" i="5"/>
  <c r="AB250" i="5" s="1"/>
  <c r="S250" i="5"/>
  <c r="R250" i="5"/>
  <c r="Y249" i="5"/>
  <c r="X249" i="5"/>
  <c r="W249" i="5"/>
  <c r="V249" i="5"/>
  <c r="U249" i="5"/>
  <c r="AC249" i="5" s="1"/>
  <c r="T249" i="5"/>
  <c r="AB249" i="5" s="1"/>
  <c r="S249" i="5"/>
  <c r="R249" i="5"/>
  <c r="Y248" i="5"/>
  <c r="X248" i="5"/>
  <c r="W248" i="5"/>
  <c r="V248" i="5"/>
  <c r="U248" i="5"/>
  <c r="AC248" i="5" s="1"/>
  <c r="T248" i="5"/>
  <c r="AB248" i="5" s="1"/>
  <c r="S248" i="5"/>
  <c r="R248" i="5"/>
  <c r="Y247" i="5"/>
  <c r="X247" i="5"/>
  <c r="W247" i="5"/>
  <c r="V247" i="5"/>
  <c r="U247" i="5"/>
  <c r="AC247" i="5" s="1"/>
  <c r="T247" i="5"/>
  <c r="AB247" i="5" s="1"/>
  <c r="S247" i="5"/>
  <c r="R247" i="5"/>
  <c r="Y246" i="5"/>
  <c r="X246" i="5"/>
  <c r="W246" i="5"/>
  <c r="V246" i="5"/>
  <c r="U246" i="5"/>
  <c r="AC246" i="5" s="1"/>
  <c r="T246" i="5"/>
  <c r="AB246" i="5" s="1"/>
  <c r="S246" i="5"/>
  <c r="R246" i="5"/>
  <c r="Y245" i="5"/>
  <c r="X245" i="5"/>
  <c r="W245" i="5"/>
  <c r="V245" i="5"/>
  <c r="U245" i="5"/>
  <c r="AC245" i="5" s="1"/>
  <c r="T245" i="5"/>
  <c r="AB245" i="5" s="1"/>
  <c r="S245" i="5"/>
  <c r="R245" i="5"/>
  <c r="Y244" i="5"/>
  <c r="X244" i="5"/>
  <c r="W244" i="5"/>
  <c r="V244" i="5"/>
  <c r="U244" i="5"/>
  <c r="AC244" i="5" s="1"/>
  <c r="T244" i="5"/>
  <c r="AB244" i="5" s="1"/>
  <c r="S244" i="5"/>
  <c r="R244" i="5"/>
  <c r="Y243" i="5"/>
  <c r="X243" i="5"/>
  <c r="W243" i="5"/>
  <c r="V243" i="5"/>
  <c r="U243" i="5"/>
  <c r="AC243" i="5" s="1"/>
  <c r="T243" i="5"/>
  <c r="AB243" i="5" s="1"/>
  <c r="S243" i="5"/>
  <c r="R243" i="5"/>
  <c r="Y242" i="5"/>
  <c r="X242" i="5"/>
  <c r="W242" i="5"/>
  <c r="V242" i="5"/>
  <c r="U242" i="5"/>
  <c r="AC242" i="5" s="1"/>
  <c r="T242" i="5"/>
  <c r="AB242" i="5" s="1"/>
  <c r="S242" i="5"/>
  <c r="R242" i="5"/>
  <c r="Y241" i="5"/>
  <c r="X241" i="5"/>
  <c r="W241" i="5"/>
  <c r="V241" i="5"/>
  <c r="U241" i="5"/>
  <c r="AC241" i="5" s="1"/>
  <c r="T241" i="5"/>
  <c r="AB241" i="5" s="1"/>
  <c r="S241" i="5"/>
  <c r="R241" i="5"/>
  <c r="Y240" i="5"/>
  <c r="X240" i="5"/>
  <c r="W240" i="5"/>
  <c r="V240" i="5"/>
  <c r="U240" i="5"/>
  <c r="AC240" i="5" s="1"/>
  <c r="T240" i="5"/>
  <c r="AB240" i="5" s="1"/>
  <c r="S240" i="5"/>
  <c r="R240" i="5"/>
  <c r="Y239" i="5"/>
  <c r="X239" i="5"/>
  <c r="W239" i="5"/>
  <c r="V239" i="5"/>
  <c r="U239" i="5"/>
  <c r="AC239" i="5" s="1"/>
  <c r="T239" i="5"/>
  <c r="AB239" i="5" s="1"/>
  <c r="S239" i="5"/>
  <c r="R239" i="5"/>
  <c r="Y238" i="5"/>
  <c r="X238" i="5"/>
  <c r="W238" i="5"/>
  <c r="V238" i="5"/>
  <c r="U238" i="5"/>
  <c r="AC238" i="5" s="1"/>
  <c r="T238" i="5"/>
  <c r="AB238" i="5" s="1"/>
  <c r="S238" i="5"/>
  <c r="R238" i="5"/>
  <c r="Y237" i="5"/>
  <c r="X237" i="5"/>
  <c r="W237" i="5"/>
  <c r="V237" i="5"/>
  <c r="U237" i="5"/>
  <c r="AC237" i="5" s="1"/>
  <c r="T237" i="5"/>
  <c r="AB237" i="5" s="1"/>
  <c r="S237" i="5"/>
  <c r="R237" i="5"/>
  <c r="Y236" i="5"/>
  <c r="X236" i="5"/>
  <c r="W236" i="5"/>
  <c r="V236" i="5"/>
  <c r="U236" i="5"/>
  <c r="AC236" i="5" s="1"/>
  <c r="T236" i="5"/>
  <c r="AB236" i="5" s="1"/>
  <c r="S236" i="5"/>
  <c r="R236" i="5"/>
  <c r="Y235" i="5"/>
  <c r="X235" i="5"/>
  <c r="W235" i="5"/>
  <c r="V235" i="5"/>
  <c r="U235" i="5"/>
  <c r="AC235" i="5" s="1"/>
  <c r="T235" i="5"/>
  <c r="AB235" i="5" s="1"/>
  <c r="S235" i="5"/>
  <c r="R235" i="5"/>
  <c r="Y234" i="5"/>
  <c r="X234" i="5"/>
  <c r="W234" i="5"/>
  <c r="V234" i="5"/>
  <c r="U234" i="5"/>
  <c r="AC234" i="5" s="1"/>
  <c r="T234" i="5"/>
  <c r="AB234" i="5" s="1"/>
  <c r="S234" i="5"/>
  <c r="R234" i="5"/>
  <c r="Y233" i="5"/>
  <c r="X233" i="5"/>
  <c r="W233" i="5"/>
  <c r="V233" i="5"/>
  <c r="U233" i="5"/>
  <c r="AC233" i="5" s="1"/>
  <c r="T233" i="5"/>
  <c r="AB233" i="5" s="1"/>
  <c r="S233" i="5"/>
  <c r="R233" i="5"/>
  <c r="Y232" i="5"/>
  <c r="X232" i="5"/>
  <c r="W232" i="5"/>
  <c r="V232" i="5"/>
  <c r="U232" i="5"/>
  <c r="AC232" i="5" s="1"/>
  <c r="T232" i="5"/>
  <c r="AB232" i="5" s="1"/>
  <c r="S232" i="5"/>
  <c r="R232" i="5"/>
  <c r="Y231" i="5"/>
  <c r="X231" i="5"/>
  <c r="W231" i="5"/>
  <c r="V231" i="5"/>
  <c r="U231" i="5"/>
  <c r="AC231" i="5" s="1"/>
  <c r="T231" i="5"/>
  <c r="AB231" i="5" s="1"/>
  <c r="S231" i="5"/>
  <c r="R231" i="5"/>
  <c r="Y230" i="5"/>
  <c r="X230" i="5"/>
  <c r="W230" i="5"/>
  <c r="V230" i="5"/>
  <c r="U230" i="5"/>
  <c r="AC230" i="5" s="1"/>
  <c r="T230" i="5"/>
  <c r="AB230" i="5" s="1"/>
  <c r="S230" i="5"/>
  <c r="R230" i="5"/>
  <c r="Y229" i="5"/>
  <c r="X229" i="5"/>
  <c r="W229" i="5"/>
  <c r="V229" i="5"/>
  <c r="U229" i="5"/>
  <c r="AC229" i="5" s="1"/>
  <c r="T229" i="5"/>
  <c r="AB229" i="5" s="1"/>
  <c r="S229" i="5"/>
  <c r="R229" i="5"/>
  <c r="Y228" i="5"/>
  <c r="X228" i="5"/>
  <c r="W228" i="5"/>
  <c r="V228" i="5"/>
  <c r="U228" i="5"/>
  <c r="AC228" i="5" s="1"/>
  <c r="T228" i="5"/>
  <c r="AB228" i="5" s="1"/>
  <c r="S228" i="5"/>
  <c r="R228" i="5"/>
  <c r="Y227" i="5"/>
  <c r="X227" i="5"/>
  <c r="W227" i="5"/>
  <c r="V227" i="5"/>
  <c r="U227" i="5"/>
  <c r="AC227" i="5" s="1"/>
  <c r="T227" i="5"/>
  <c r="AB227" i="5" s="1"/>
  <c r="S227" i="5"/>
  <c r="R227" i="5"/>
  <c r="Y226" i="5"/>
  <c r="X226" i="5"/>
  <c r="W226" i="5"/>
  <c r="V226" i="5"/>
  <c r="U226" i="5"/>
  <c r="AC226" i="5" s="1"/>
  <c r="T226" i="5"/>
  <c r="AB226" i="5" s="1"/>
  <c r="S226" i="5"/>
  <c r="R226" i="5"/>
  <c r="Y225" i="5"/>
  <c r="X225" i="5"/>
  <c r="W225" i="5"/>
  <c r="V225" i="5"/>
  <c r="U225" i="5"/>
  <c r="AC225" i="5" s="1"/>
  <c r="T225" i="5"/>
  <c r="AB225" i="5" s="1"/>
  <c r="S225" i="5"/>
  <c r="R225" i="5"/>
  <c r="Y224" i="5"/>
  <c r="X224" i="5"/>
  <c r="W224" i="5"/>
  <c r="V224" i="5"/>
  <c r="U224" i="5"/>
  <c r="AC224" i="5" s="1"/>
  <c r="T224" i="5"/>
  <c r="AB224" i="5" s="1"/>
  <c r="S224" i="5"/>
  <c r="R224" i="5"/>
  <c r="Y223" i="5"/>
  <c r="X223" i="5"/>
  <c r="W223" i="5"/>
  <c r="V223" i="5"/>
  <c r="U223" i="5"/>
  <c r="AC223" i="5" s="1"/>
  <c r="T223" i="5"/>
  <c r="AB223" i="5" s="1"/>
  <c r="S223" i="5"/>
  <c r="R223" i="5"/>
  <c r="Y222" i="5"/>
  <c r="X222" i="5"/>
  <c r="W222" i="5"/>
  <c r="V222" i="5"/>
  <c r="U222" i="5"/>
  <c r="AC222" i="5" s="1"/>
  <c r="T222" i="5"/>
  <c r="AB222" i="5" s="1"/>
  <c r="S222" i="5"/>
  <c r="R222" i="5"/>
  <c r="Y221" i="5"/>
  <c r="X221" i="5"/>
  <c r="W221" i="5"/>
  <c r="V221" i="5"/>
  <c r="U221" i="5"/>
  <c r="AC221" i="5" s="1"/>
  <c r="T221" i="5"/>
  <c r="AB221" i="5" s="1"/>
  <c r="S221" i="5"/>
  <c r="R221" i="5"/>
  <c r="Y220" i="5"/>
  <c r="X220" i="5"/>
  <c r="W220" i="5"/>
  <c r="V220" i="5"/>
  <c r="U220" i="5"/>
  <c r="AC220" i="5" s="1"/>
  <c r="T220" i="5"/>
  <c r="AB220" i="5" s="1"/>
  <c r="S220" i="5"/>
  <c r="R220" i="5"/>
  <c r="Y219" i="5"/>
  <c r="X219" i="5"/>
  <c r="W219" i="5"/>
  <c r="V219" i="5"/>
  <c r="U219" i="5"/>
  <c r="AC219" i="5" s="1"/>
  <c r="T219" i="5"/>
  <c r="AB219" i="5" s="1"/>
  <c r="S219" i="5"/>
  <c r="R219" i="5"/>
  <c r="Y218" i="5"/>
  <c r="X218" i="5"/>
  <c r="W218" i="5"/>
  <c r="V218" i="5"/>
  <c r="U218" i="5"/>
  <c r="AC218" i="5" s="1"/>
  <c r="T218" i="5"/>
  <c r="AB218" i="5" s="1"/>
  <c r="S218" i="5"/>
  <c r="R218" i="5"/>
  <c r="Y217" i="5"/>
  <c r="X217" i="5"/>
  <c r="W217" i="5"/>
  <c r="V217" i="5"/>
  <c r="U217" i="5"/>
  <c r="AC217" i="5" s="1"/>
  <c r="T217" i="5"/>
  <c r="AB217" i="5" s="1"/>
  <c r="S217" i="5"/>
  <c r="R217" i="5"/>
  <c r="Y216" i="5"/>
  <c r="X216" i="5"/>
  <c r="W216" i="5"/>
  <c r="V216" i="5"/>
  <c r="U216" i="5"/>
  <c r="AC216" i="5" s="1"/>
  <c r="T216" i="5"/>
  <c r="AB216" i="5" s="1"/>
  <c r="S216" i="5"/>
  <c r="R216" i="5"/>
  <c r="Y215" i="5"/>
  <c r="X215" i="5"/>
  <c r="W215" i="5"/>
  <c r="V215" i="5"/>
  <c r="U215" i="5"/>
  <c r="AC215" i="5" s="1"/>
  <c r="T215" i="5"/>
  <c r="AB215" i="5" s="1"/>
  <c r="S215" i="5"/>
  <c r="R215" i="5"/>
  <c r="Y214" i="5"/>
  <c r="X214" i="5"/>
  <c r="W214" i="5"/>
  <c r="V214" i="5"/>
  <c r="U214" i="5"/>
  <c r="AC214" i="5" s="1"/>
  <c r="T214" i="5"/>
  <c r="AB214" i="5" s="1"/>
  <c r="S214" i="5"/>
  <c r="R214" i="5"/>
  <c r="Y213" i="5"/>
  <c r="X213" i="5"/>
  <c r="W213" i="5"/>
  <c r="V213" i="5"/>
  <c r="U213" i="5"/>
  <c r="AC213" i="5" s="1"/>
  <c r="T213" i="5"/>
  <c r="AB213" i="5" s="1"/>
  <c r="S213" i="5"/>
  <c r="R213" i="5"/>
  <c r="Y212" i="5"/>
  <c r="X212" i="5"/>
  <c r="W212" i="5"/>
  <c r="V212" i="5"/>
  <c r="U212" i="5"/>
  <c r="AC212" i="5" s="1"/>
  <c r="T212" i="5"/>
  <c r="AB212" i="5" s="1"/>
  <c r="S212" i="5"/>
  <c r="R212" i="5"/>
  <c r="Y211" i="5"/>
  <c r="X211" i="5"/>
  <c r="W211" i="5"/>
  <c r="V211" i="5"/>
  <c r="U211" i="5"/>
  <c r="AC211" i="5" s="1"/>
  <c r="T211" i="5"/>
  <c r="AB211" i="5" s="1"/>
  <c r="S211" i="5"/>
  <c r="R211" i="5"/>
  <c r="Y210" i="5"/>
  <c r="X210" i="5"/>
  <c r="W210" i="5"/>
  <c r="V210" i="5"/>
  <c r="U210" i="5"/>
  <c r="AC210" i="5" s="1"/>
  <c r="T210" i="5"/>
  <c r="AB210" i="5" s="1"/>
  <c r="S210" i="5"/>
  <c r="R210" i="5"/>
  <c r="Y209" i="5"/>
  <c r="X209" i="5"/>
  <c r="W209" i="5"/>
  <c r="V209" i="5"/>
  <c r="U209" i="5"/>
  <c r="AC209" i="5" s="1"/>
  <c r="T209" i="5"/>
  <c r="AB209" i="5" s="1"/>
  <c r="S209" i="5"/>
  <c r="R209" i="5"/>
  <c r="Y208" i="5"/>
  <c r="X208" i="5"/>
  <c r="W208" i="5"/>
  <c r="V208" i="5"/>
  <c r="U208" i="5"/>
  <c r="AC208" i="5" s="1"/>
  <c r="T208" i="5"/>
  <c r="AB208" i="5" s="1"/>
  <c r="S208" i="5"/>
  <c r="R208" i="5"/>
  <c r="Y207" i="5"/>
  <c r="X207" i="5"/>
  <c r="W207" i="5"/>
  <c r="V207" i="5"/>
  <c r="U207" i="5"/>
  <c r="AC207" i="5" s="1"/>
  <c r="T207" i="5"/>
  <c r="AB207" i="5" s="1"/>
  <c r="S207" i="5"/>
  <c r="R207" i="5"/>
  <c r="Y206" i="5"/>
  <c r="X206" i="5"/>
  <c r="W206" i="5"/>
  <c r="V206" i="5"/>
  <c r="U206" i="5"/>
  <c r="AC206" i="5" s="1"/>
  <c r="T206" i="5"/>
  <c r="AB206" i="5" s="1"/>
  <c r="S206" i="5"/>
  <c r="R206" i="5"/>
  <c r="Y205" i="5"/>
  <c r="X205" i="5"/>
  <c r="W205" i="5"/>
  <c r="V205" i="5"/>
  <c r="U205" i="5"/>
  <c r="AC205" i="5" s="1"/>
  <c r="T205" i="5"/>
  <c r="AB205" i="5" s="1"/>
  <c r="S205" i="5"/>
  <c r="R205" i="5"/>
  <c r="Y204" i="5"/>
  <c r="X204" i="5"/>
  <c r="W204" i="5"/>
  <c r="V204" i="5"/>
  <c r="U204" i="5"/>
  <c r="AC204" i="5" s="1"/>
  <c r="T204" i="5"/>
  <c r="AB204" i="5" s="1"/>
  <c r="S204" i="5"/>
  <c r="R204" i="5"/>
  <c r="Y203" i="5"/>
  <c r="X203" i="5"/>
  <c r="W203" i="5"/>
  <c r="V203" i="5"/>
  <c r="U203" i="5"/>
  <c r="AC203" i="5" s="1"/>
  <c r="T203" i="5"/>
  <c r="AB203" i="5" s="1"/>
  <c r="S203" i="5"/>
  <c r="R203" i="5"/>
  <c r="Y202" i="5"/>
  <c r="X202" i="5"/>
  <c r="W202" i="5"/>
  <c r="V202" i="5"/>
  <c r="U202" i="5"/>
  <c r="AC202" i="5" s="1"/>
  <c r="T202" i="5"/>
  <c r="AB202" i="5" s="1"/>
  <c r="S202" i="5"/>
  <c r="R202" i="5"/>
  <c r="Y201" i="5"/>
  <c r="X201" i="5"/>
  <c r="W201" i="5"/>
  <c r="V201" i="5"/>
  <c r="U201" i="5"/>
  <c r="AC201" i="5" s="1"/>
  <c r="T201" i="5"/>
  <c r="AB201" i="5" s="1"/>
  <c r="S201" i="5"/>
  <c r="R201" i="5"/>
  <c r="Y200" i="5"/>
  <c r="X200" i="5"/>
  <c r="W200" i="5"/>
  <c r="V200" i="5"/>
  <c r="U200" i="5"/>
  <c r="AC200" i="5" s="1"/>
  <c r="T200" i="5"/>
  <c r="AB200" i="5" s="1"/>
  <c r="S200" i="5"/>
  <c r="R200" i="5"/>
  <c r="Y199" i="5"/>
  <c r="X199" i="5"/>
  <c r="W199" i="5"/>
  <c r="V199" i="5"/>
  <c r="U199" i="5"/>
  <c r="AC199" i="5" s="1"/>
  <c r="T199" i="5"/>
  <c r="AB199" i="5" s="1"/>
  <c r="S199" i="5"/>
  <c r="R199" i="5"/>
  <c r="Y198" i="5"/>
  <c r="X198" i="5"/>
  <c r="W198" i="5"/>
  <c r="V198" i="5"/>
  <c r="U198" i="5"/>
  <c r="AC198" i="5" s="1"/>
  <c r="T198" i="5"/>
  <c r="AB198" i="5" s="1"/>
  <c r="S198" i="5"/>
  <c r="R198" i="5"/>
  <c r="Y197" i="5"/>
  <c r="X197" i="5"/>
  <c r="W197" i="5"/>
  <c r="V197" i="5"/>
  <c r="U197" i="5"/>
  <c r="AC197" i="5" s="1"/>
  <c r="T197" i="5"/>
  <c r="AB197" i="5" s="1"/>
  <c r="S197" i="5"/>
  <c r="R197" i="5"/>
  <c r="Y196" i="5"/>
  <c r="X196" i="5"/>
  <c r="W196" i="5"/>
  <c r="V196" i="5"/>
  <c r="U196" i="5"/>
  <c r="AC196" i="5" s="1"/>
  <c r="T196" i="5"/>
  <c r="AB196" i="5" s="1"/>
  <c r="S196" i="5"/>
  <c r="R196" i="5"/>
  <c r="Y195" i="5"/>
  <c r="X195" i="5"/>
  <c r="W195" i="5"/>
  <c r="V195" i="5"/>
  <c r="U195" i="5"/>
  <c r="AC195" i="5" s="1"/>
  <c r="T195" i="5"/>
  <c r="AB195" i="5" s="1"/>
  <c r="S195" i="5"/>
  <c r="R195" i="5"/>
  <c r="Y194" i="5"/>
  <c r="X194" i="5"/>
  <c r="W194" i="5"/>
  <c r="V194" i="5"/>
  <c r="U194" i="5"/>
  <c r="AC194" i="5" s="1"/>
  <c r="T194" i="5"/>
  <c r="AB194" i="5" s="1"/>
  <c r="S194" i="5"/>
  <c r="R194" i="5"/>
  <c r="Y193" i="5"/>
  <c r="X193" i="5"/>
  <c r="W193" i="5"/>
  <c r="V193" i="5"/>
  <c r="U193" i="5"/>
  <c r="AC193" i="5" s="1"/>
  <c r="T193" i="5"/>
  <c r="AB193" i="5" s="1"/>
  <c r="S193" i="5"/>
  <c r="R193" i="5"/>
  <c r="Y192" i="5"/>
  <c r="X192" i="5"/>
  <c r="W192" i="5"/>
  <c r="V192" i="5"/>
  <c r="U192" i="5"/>
  <c r="AC192" i="5" s="1"/>
  <c r="T192" i="5"/>
  <c r="AB192" i="5" s="1"/>
  <c r="S192" i="5"/>
  <c r="R192" i="5"/>
  <c r="Y191" i="5"/>
  <c r="X191" i="5"/>
  <c r="W191" i="5"/>
  <c r="V191" i="5"/>
  <c r="U191" i="5"/>
  <c r="AC191" i="5" s="1"/>
  <c r="T191" i="5"/>
  <c r="AB191" i="5" s="1"/>
  <c r="S191" i="5"/>
  <c r="R191" i="5"/>
  <c r="Y190" i="5"/>
  <c r="X190" i="5"/>
  <c r="W190" i="5"/>
  <c r="V190" i="5"/>
  <c r="U190" i="5"/>
  <c r="AC190" i="5" s="1"/>
  <c r="T190" i="5"/>
  <c r="AB190" i="5" s="1"/>
  <c r="S190" i="5"/>
  <c r="R190" i="5"/>
  <c r="Y189" i="5"/>
  <c r="X189" i="5"/>
  <c r="W189" i="5"/>
  <c r="V189" i="5"/>
  <c r="U189" i="5"/>
  <c r="AC189" i="5" s="1"/>
  <c r="T189" i="5"/>
  <c r="AB189" i="5" s="1"/>
  <c r="S189" i="5"/>
  <c r="R189" i="5"/>
  <c r="Y188" i="5"/>
  <c r="X188" i="5"/>
  <c r="W188" i="5"/>
  <c r="V188" i="5"/>
  <c r="U188" i="5"/>
  <c r="AC188" i="5" s="1"/>
  <c r="T188" i="5"/>
  <c r="AB188" i="5" s="1"/>
  <c r="S188" i="5"/>
  <c r="R188" i="5"/>
  <c r="Y187" i="5"/>
  <c r="X187" i="5"/>
  <c r="W187" i="5"/>
  <c r="V187" i="5"/>
  <c r="U187" i="5"/>
  <c r="AC187" i="5" s="1"/>
  <c r="T187" i="5"/>
  <c r="AB187" i="5" s="1"/>
  <c r="S187" i="5"/>
  <c r="R187" i="5"/>
  <c r="Y186" i="5"/>
  <c r="X186" i="5"/>
  <c r="W186" i="5"/>
  <c r="V186" i="5"/>
  <c r="U186" i="5"/>
  <c r="AC186" i="5" s="1"/>
  <c r="T186" i="5"/>
  <c r="AB186" i="5" s="1"/>
  <c r="S186" i="5"/>
  <c r="R186" i="5"/>
  <c r="Y185" i="5"/>
  <c r="X185" i="5"/>
  <c r="W185" i="5"/>
  <c r="V185" i="5"/>
  <c r="U185" i="5"/>
  <c r="AC185" i="5" s="1"/>
  <c r="T185" i="5"/>
  <c r="AB185" i="5" s="1"/>
  <c r="S185" i="5"/>
  <c r="R185" i="5"/>
  <c r="Y184" i="5"/>
  <c r="X184" i="5"/>
  <c r="W184" i="5"/>
  <c r="V184" i="5"/>
  <c r="U184" i="5"/>
  <c r="AC184" i="5" s="1"/>
  <c r="T184" i="5"/>
  <c r="AB184" i="5" s="1"/>
  <c r="S184" i="5"/>
  <c r="R184" i="5"/>
  <c r="Y183" i="5"/>
  <c r="X183" i="5"/>
  <c r="W183" i="5"/>
  <c r="V183" i="5"/>
  <c r="U183" i="5"/>
  <c r="AC183" i="5" s="1"/>
  <c r="T183" i="5"/>
  <c r="AB183" i="5" s="1"/>
  <c r="S183" i="5"/>
  <c r="R183" i="5"/>
  <c r="Y182" i="5"/>
  <c r="X182" i="5"/>
  <c r="W182" i="5"/>
  <c r="V182" i="5"/>
  <c r="U182" i="5"/>
  <c r="AC182" i="5" s="1"/>
  <c r="T182" i="5"/>
  <c r="AB182" i="5" s="1"/>
  <c r="S182" i="5"/>
  <c r="R182" i="5"/>
  <c r="Y181" i="5"/>
  <c r="X181" i="5"/>
  <c r="W181" i="5"/>
  <c r="V181" i="5"/>
  <c r="U181" i="5"/>
  <c r="AC181" i="5" s="1"/>
  <c r="T181" i="5"/>
  <c r="AB181" i="5" s="1"/>
  <c r="S181" i="5"/>
  <c r="R181" i="5"/>
  <c r="AC180" i="5"/>
  <c r="Y180" i="5"/>
  <c r="X180" i="5"/>
  <c r="W180" i="5"/>
  <c r="V180" i="5"/>
  <c r="U180" i="5"/>
  <c r="T180" i="5"/>
  <c r="AB180" i="5" s="1"/>
  <c r="S180" i="5"/>
  <c r="R180" i="5"/>
  <c r="Y179" i="5"/>
  <c r="X179" i="5"/>
  <c r="W179" i="5"/>
  <c r="V179" i="5"/>
  <c r="U179" i="5"/>
  <c r="AC179" i="5" s="1"/>
  <c r="T179" i="5"/>
  <c r="AB179" i="5" s="1"/>
  <c r="S179" i="5"/>
  <c r="R179" i="5"/>
  <c r="Y178" i="5"/>
  <c r="X178" i="5"/>
  <c r="W178" i="5"/>
  <c r="V178" i="5"/>
  <c r="U178" i="5"/>
  <c r="AC178" i="5" s="1"/>
  <c r="T178" i="5"/>
  <c r="AB178" i="5" s="1"/>
  <c r="S178" i="5"/>
  <c r="R178" i="5"/>
  <c r="Y177" i="5"/>
  <c r="X177" i="5"/>
  <c r="W177" i="5"/>
  <c r="V177" i="5"/>
  <c r="U177" i="5"/>
  <c r="AC177" i="5" s="1"/>
  <c r="T177" i="5"/>
  <c r="AB177" i="5" s="1"/>
  <c r="S177" i="5"/>
  <c r="R177" i="5"/>
  <c r="Y176" i="5"/>
  <c r="X176" i="5"/>
  <c r="W176" i="5"/>
  <c r="V176" i="5"/>
  <c r="U176" i="5"/>
  <c r="AC176" i="5" s="1"/>
  <c r="T176" i="5"/>
  <c r="AB176" i="5" s="1"/>
  <c r="S176" i="5"/>
  <c r="R176" i="5"/>
  <c r="Y175" i="5"/>
  <c r="X175" i="5"/>
  <c r="W175" i="5"/>
  <c r="V175" i="5"/>
  <c r="U175" i="5"/>
  <c r="AC175" i="5" s="1"/>
  <c r="T175" i="5"/>
  <c r="AB175" i="5" s="1"/>
  <c r="S175" i="5"/>
  <c r="R175" i="5"/>
  <c r="Y174" i="5"/>
  <c r="X174" i="5"/>
  <c r="W174" i="5"/>
  <c r="V174" i="5"/>
  <c r="U174" i="5"/>
  <c r="AC174" i="5" s="1"/>
  <c r="T174" i="5"/>
  <c r="AB174" i="5" s="1"/>
  <c r="S174" i="5"/>
  <c r="R174" i="5"/>
  <c r="Y173" i="5"/>
  <c r="X173" i="5"/>
  <c r="W173" i="5"/>
  <c r="V173" i="5"/>
  <c r="U173" i="5"/>
  <c r="AC173" i="5" s="1"/>
  <c r="T173" i="5"/>
  <c r="AB173" i="5" s="1"/>
  <c r="S173" i="5"/>
  <c r="R173" i="5"/>
  <c r="Y172" i="5"/>
  <c r="X172" i="5"/>
  <c r="W172" i="5"/>
  <c r="V172" i="5"/>
  <c r="U172" i="5"/>
  <c r="AC172" i="5" s="1"/>
  <c r="T172" i="5"/>
  <c r="AB172" i="5" s="1"/>
  <c r="S172" i="5"/>
  <c r="R172" i="5"/>
  <c r="Y171" i="5"/>
  <c r="X171" i="5"/>
  <c r="W171" i="5"/>
  <c r="V171" i="5"/>
  <c r="U171" i="5"/>
  <c r="AC171" i="5" s="1"/>
  <c r="T171" i="5"/>
  <c r="AB171" i="5" s="1"/>
  <c r="S171" i="5"/>
  <c r="R171" i="5"/>
  <c r="Y170" i="5"/>
  <c r="X170" i="5"/>
  <c r="W170" i="5"/>
  <c r="V170" i="5"/>
  <c r="U170" i="5"/>
  <c r="AC170" i="5" s="1"/>
  <c r="T170" i="5"/>
  <c r="AB170" i="5" s="1"/>
  <c r="S170" i="5"/>
  <c r="R170" i="5"/>
  <c r="Y169" i="5"/>
  <c r="X169" i="5"/>
  <c r="W169" i="5"/>
  <c r="V169" i="5"/>
  <c r="U169" i="5"/>
  <c r="AC169" i="5" s="1"/>
  <c r="T169" i="5"/>
  <c r="AB169" i="5" s="1"/>
  <c r="S169" i="5"/>
  <c r="R169" i="5"/>
  <c r="Y168" i="5"/>
  <c r="X168" i="5"/>
  <c r="W168" i="5"/>
  <c r="V168" i="5"/>
  <c r="U168" i="5"/>
  <c r="AC168" i="5" s="1"/>
  <c r="T168" i="5"/>
  <c r="AB168" i="5" s="1"/>
  <c r="S168" i="5"/>
  <c r="R168" i="5"/>
  <c r="Y167" i="5"/>
  <c r="X167" i="5"/>
  <c r="W167" i="5"/>
  <c r="V167" i="5"/>
  <c r="U167" i="5"/>
  <c r="AC167" i="5" s="1"/>
  <c r="T167" i="5"/>
  <c r="AB167" i="5" s="1"/>
  <c r="S167" i="5"/>
  <c r="R167" i="5"/>
  <c r="Y166" i="5"/>
  <c r="X166" i="5"/>
  <c r="W166" i="5"/>
  <c r="V166" i="5"/>
  <c r="U166" i="5"/>
  <c r="AC166" i="5" s="1"/>
  <c r="T166" i="5"/>
  <c r="AB166" i="5" s="1"/>
  <c r="S166" i="5"/>
  <c r="R166" i="5"/>
  <c r="Y165" i="5"/>
  <c r="X165" i="5"/>
  <c r="W165" i="5"/>
  <c r="V165" i="5"/>
  <c r="U165" i="5"/>
  <c r="AC165" i="5" s="1"/>
  <c r="T165" i="5"/>
  <c r="AB165" i="5" s="1"/>
  <c r="S165" i="5"/>
  <c r="R165" i="5"/>
  <c r="Y164" i="5"/>
  <c r="X164" i="5"/>
  <c r="W164" i="5"/>
  <c r="V164" i="5"/>
  <c r="U164" i="5"/>
  <c r="AC164" i="5" s="1"/>
  <c r="T164" i="5"/>
  <c r="AB164" i="5" s="1"/>
  <c r="S164" i="5"/>
  <c r="R164" i="5"/>
  <c r="Y163" i="5"/>
  <c r="X163" i="5"/>
  <c r="W163" i="5"/>
  <c r="V163" i="5"/>
  <c r="U163" i="5"/>
  <c r="AC163" i="5" s="1"/>
  <c r="T163" i="5"/>
  <c r="AB163" i="5" s="1"/>
  <c r="S163" i="5"/>
  <c r="R163" i="5"/>
  <c r="Y162" i="5"/>
  <c r="X162" i="5"/>
  <c r="W162" i="5"/>
  <c r="V162" i="5"/>
  <c r="U162" i="5"/>
  <c r="AC162" i="5" s="1"/>
  <c r="T162" i="5"/>
  <c r="AB162" i="5" s="1"/>
  <c r="S162" i="5"/>
  <c r="R162" i="5"/>
  <c r="Y161" i="5"/>
  <c r="X161" i="5"/>
  <c r="W161" i="5"/>
  <c r="V161" i="5"/>
  <c r="U161" i="5"/>
  <c r="AC161" i="5" s="1"/>
  <c r="T161" i="5"/>
  <c r="AB161" i="5" s="1"/>
  <c r="S161" i="5"/>
  <c r="R161" i="5"/>
  <c r="Y160" i="5"/>
  <c r="X160" i="5"/>
  <c r="W160" i="5"/>
  <c r="V160" i="5"/>
  <c r="U160" i="5"/>
  <c r="AC160" i="5" s="1"/>
  <c r="T160" i="5"/>
  <c r="AB160" i="5" s="1"/>
  <c r="S160" i="5"/>
  <c r="R160" i="5"/>
  <c r="Y159" i="5"/>
  <c r="X159" i="5"/>
  <c r="W159" i="5"/>
  <c r="V159" i="5"/>
  <c r="U159" i="5"/>
  <c r="AC159" i="5" s="1"/>
  <c r="T159" i="5"/>
  <c r="AB159" i="5" s="1"/>
  <c r="S159" i="5"/>
  <c r="R159" i="5"/>
  <c r="Y158" i="5"/>
  <c r="X158" i="5"/>
  <c r="W158" i="5"/>
  <c r="V158" i="5"/>
  <c r="U158" i="5"/>
  <c r="AC158" i="5" s="1"/>
  <c r="T158" i="5"/>
  <c r="AB158" i="5" s="1"/>
  <c r="S158" i="5"/>
  <c r="R158" i="5"/>
  <c r="Y157" i="5"/>
  <c r="X157" i="5"/>
  <c r="W157" i="5"/>
  <c r="V157" i="5"/>
  <c r="U157" i="5"/>
  <c r="AC157" i="5" s="1"/>
  <c r="T157" i="5"/>
  <c r="AB157" i="5" s="1"/>
  <c r="S157" i="5"/>
  <c r="R157" i="5"/>
  <c r="Y156" i="5"/>
  <c r="X156" i="5"/>
  <c r="W156" i="5"/>
  <c r="V156" i="5"/>
  <c r="U156" i="5"/>
  <c r="AC156" i="5" s="1"/>
  <c r="T156" i="5"/>
  <c r="AB156" i="5" s="1"/>
  <c r="S156" i="5"/>
  <c r="R156" i="5"/>
  <c r="Y155" i="5"/>
  <c r="X155" i="5"/>
  <c r="W155" i="5"/>
  <c r="V155" i="5"/>
  <c r="U155" i="5"/>
  <c r="AC155" i="5" s="1"/>
  <c r="T155" i="5"/>
  <c r="AB155" i="5" s="1"/>
  <c r="S155" i="5"/>
  <c r="R155" i="5"/>
  <c r="Y154" i="5"/>
  <c r="X154" i="5"/>
  <c r="W154" i="5"/>
  <c r="V154" i="5"/>
  <c r="U154" i="5"/>
  <c r="AC154" i="5" s="1"/>
  <c r="T154" i="5"/>
  <c r="AB154" i="5" s="1"/>
  <c r="S154" i="5"/>
  <c r="R154" i="5"/>
  <c r="Y153" i="5"/>
  <c r="X153" i="5"/>
  <c r="W153" i="5"/>
  <c r="V153" i="5"/>
  <c r="U153" i="5"/>
  <c r="AC153" i="5" s="1"/>
  <c r="T153" i="5"/>
  <c r="AB153" i="5" s="1"/>
  <c r="S153" i="5"/>
  <c r="R153" i="5"/>
  <c r="Y152" i="5"/>
  <c r="X152" i="5"/>
  <c r="W152" i="5"/>
  <c r="V152" i="5"/>
  <c r="U152" i="5"/>
  <c r="AC152" i="5" s="1"/>
  <c r="T152" i="5"/>
  <c r="AB152" i="5" s="1"/>
  <c r="S152" i="5"/>
  <c r="R152" i="5"/>
  <c r="Y151" i="5"/>
  <c r="X151" i="5"/>
  <c r="W151" i="5"/>
  <c r="V151" i="5"/>
  <c r="U151" i="5"/>
  <c r="AC151" i="5" s="1"/>
  <c r="T151" i="5"/>
  <c r="AB151" i="5" s="1"/>
  <c r="S151" i="5"/>
  <c r="R151" i="5"/>
  <c r="Y150" i="5"/>
  <c r="X150" i="5"/>
  <c r="W150" i="5"/>
  <c r="V150" i="5"/>
  <c r="U150" i="5"/>
  <c r="AC150" i="5" s="1"/>
  <c r="T150" i="5"/>
  <c r="AB150" i="5" s="1"/>
  <c r="S150" i="5"/>
  <c r="R150" i="5"/>
  <c r="Y149" i="5"/>
  <c r="X149" i="5"/>
  <c r="W149" i="5"/>
  <c r="V149" i="5"/>
  <c r="U149" i="5"/>
  <c r="AC149" i="5" s="1"/>
  <c r="T149" i="5"/>
  <c r="AB149" i="5" s="1"/>
  <c r="S149" i="5"/>
  <c r="R149" i="5"/>
  <c r="Y148" i="5"/>
  <c r="X148" i="5"/>
  <c r="W148" i="5"/>
  <c r="V148" i="5"/>
  <c r="U148" i="5"/>
  <c r="AC148" i="5" s="1"/>
  <c r="T148" i="5"/>
  <c r="AB148" i="5" s="1"/>
  <c r="S148" i="5"/>
  <c r="R148" i="5"/>
  <c r="Y147" i="5"/>
  <c r="X147" i="5"/>
  <c r="W147" i="5"/>
  <c r="V147" i="5"/>
  <c r="U147" i="5"/>
  <c r="AC147" i="5" s="1"/>
  <c r="T147" i="5"/>
  <c r="AB147" i="5" s="1"/>
  <c r="S147" i="5"/>
  <c r="R147" i="5"/>
  <c r="Y146" i="5"/>
  <c r="X146" i="5"/>
  <c r="W146" i="5"/>
  <c r="V146" i="5"/>
  <c r="U146" i="5"/>
  <c r="AC146" i="5" s="1"/>
  <c r="T146" i="5"/>
  <c r="AB146" i="5" s="1"/>
  <c r="S146" i="5"/>
  <c r="R146" i="5"/>
  <c r="Y145" i="5"/>
  <c r="X145" i="5"/>
  <c r="W145" i="5"/>
  <c r="V145" i="5"/>
  <c r="U145" i="5"/>
  <c r="AC145" i="5" s="1"/>
  <c r="T145" i="5"/>
  <c r="AB145" i="5" s="1"/>
  <c r="S145" i="5"/>
  <c r="R145" i="5"/>
  <c r="Y144" i="5"/>
  <c r="X144" i="5"/>
  <c r="W144" i="5"/>
  <c r="V144" i="5"/>
  <c r="U144" i="5"/>
  <c r="AC144" i="5" s="1"/>
  <c r="T144" i="5"/>
  <c r="AB144" i="5" s="1"/>
  <c r="S144" i="5"/>
  <c r="R144" i="5"/>
  <c r="Y143" i="5"/>
  <c r="X143" i="5"/>
  <c r="W143" i="5"/>
  <c r="V143" i="5"/>
  <c r="U143" i="5"/>
  <c r="AC143" i="5" s="1"/>
  <c r="T143" i="5"/>
  <c r="AB143" i="5" s="1"/>
  <c r="S143" i="5"/>
  <c r="R143" i="5"/>
  <c r="Y142" i="5"/>
  <c r="X142" i="5"/>
  <c r="W142" i="5"/>
  <c r="V142" i="5"/>
  <c r="U142" i="5"/>
  <c r="AC142" i="5" s="1"/>
  <c r="T142" i="5"/>
  <c r="AB142" i="5" s="1"/>
  <c r="S142" i="5"/>
  <c r="R142" i="5"/>
  <c r="Y141" i="5"/>
  <c r="X141" i="5"/>
  <c r="W141" i="5"/>
  <c r="V141" i="5"/>
  <c r="U141" i="5"/>
  <c r="AC141" i="5" s="1"/>
  <c r="T141" i="5"/>
  <c r="AB141" i="5" s="1"/>
  <c r="S141" i="5"/>
  <c r="R141" i="5"/>
  <c r="Y140" i="5"/>
  <c r="X140" i="5"/>
  <c r="W140" i="5"/>
  <c r="V140" i="5"/>
  <c r="U140" i="5"/>
  <c r="AC140" i="5" s="1"/>
  <c r="T140" i="5"/>
  <c r="AB140" i="5" s="1"/>
  <c r="S140" i="5"/>
  <c r="R140" i="5"/>
  <c r="Y139" i="5"/>
  <c r="X139" i="5"/>
  <c r="W139" i="5"/>
  <c r="V139" i="5"/>
  <c r="U139" i="5"/>
  <c r="AC139" i="5" s="1"/>
  <c r="T139" i="5"/>
  <c r="AB139" i="5" s="1"/>
  <c r="S139" i="5"/>
  <c r="R139" i="5"/>
  <c r="Y138" i="5"/>
  <c r="X138" i="5"/>
  <c r="W138" i="5"/>
  <c r="V138" i="5"/>
  <c r="U138" i="5"/>
  <c r="AC138" i="5" s="1"/>
  <c r="T138" i="5"/>
  <c r="AB138" i="5" s="1"/>
  <c r="S138" i="5"/>
  <c r="R138" i="5"/>
  <c r="Y137" i="5"/>
  <c r="X137" i="5"/>
  <c r="W137" i="5"/>
  <c r="V137" i="5"/>
  <c r="U137" i="5"/>
  <c r="AC137" i="5" s="1"/>
  <c r="T137" i="5"/>
  <c r="AB137" i="5" s="1"/>
  <c r="S137" i="5"/>
  <c r="R137" i="5"/>
  <c r="Y136" i="5"/>
  <c r="X136" i="5"/>
  <c r="W136" i="5"/>
  <c r="V136" i="5"/>
  <c r="U136" i="5"/>
  <c r="AC136" i="5" s="1"/>
  <c r="T136" i="5"/>
  <c r="AB136" i="5" s="1"/>
  <c r="S136" i="5"/>
  <c r="R136" i="5"/>
  <c r="Y135" i="5"/>
  <c r="X135" i="5"/>
  <c r="W135" i="5"/>
  <c r="V135" i="5"/>
  <c r="U135" i="5"/>
  <c r="AC135" i="5" s="1"/>
  <c r="T135" i="5"/>
  <c r="AB135" i="5" s="1"/>
  <c r="S135" i="5"/>
  <c r="R135" i="5"/>
  <c r="Y134" i="5"/>
  <c r="X134" i="5"/>
  <c r="W134" i="5"/>
  <c r="V134" i="5"/>
  <c r="U134" i="5"/>
  <c r="AC134" i="5" s="1"/>
  <c r="T134" i="5"/>
  <c r="AB134" i="5" s="1"/>
  <c r="S134" i="5"/>
  <c r="R134" i="5"/>
  <c r="Y133" i="5"/>
  <c r="X133" i="5"/>
  <c r="W133" i="5"/>
  <c r="V133" i="5"/>
  <c r="U133" i="5"/>
  <c r="AC133" i="5" s="1"/>
  <c r="T133" i="5"/>
  <c r="AB133" i="5" s="1"/>
  <c r="S133" i="5"/>
  <c r="R133" i="5"/>
  <c r="Y132" i="5"/>
  <c r="X132" i="5"/>
  <c r="W132" i="5"/>
  <c r="V132" i="5"/>
  <c r="U132" i="5"/>
  <c r="AC132" i="5" s="1"/>
  <c r="T132" i="5"/>
  <c r="AB132" i="5" s="1"/>
  <c r="S132" i="5"/>
  <c r="R132" i="5"/>
  <c r="Y131" i="5"/>
  <c r="X131" i="5"/>
  <c r="W131" i="5"/>
  <c r="V131" i="5"/>
  <c r="U131" i="5"/>
  <c r="AC131" i="5" s="1"/>
  <c r="T131" i="5"/>
  <c r="AB131" i="5" s="1"/>
  <c r="S131" i="5"/>
  <c r="R131" i="5"/>
  <c r="Y130" i="5"/>
  <c r="X130" i="5"/>
  <c r="W130" i="5"/>
  <c r="V130" i="5"/>
  <c r="U130" i="5"/>
  <c r="AC130" i="5" s="1"/>
  <c r="T130" i="5"/>
  <c r="AB130" i="5" s="1"/>
  <c r="S130" i="5"/>
  <c r="R130" i="5"/>
  <c r="Y129" i="5"/>
  <c r="X129" i="5"/>
  <c r="W129" i="5"/>
  <c r="V129" i="5"/>
  <c r="U129" i="5"/>
  <c r="AC129" i="5" s="1"/>
  <c r="T129" i="5"/>
  <c r="AB129" i="5" s="1"/>
  <c r="S129" i="5"/>
  <c r="R129" i="5"/>
  <c r="Y128" i="5"/>
  <c r="X128" i="5"/>
  <c r="W128" i="5"/>
  <c r="V128" i="5"/>
  <c r="U128" i="5"/>
  <c r="AC128" i="5" s="1"/>
  <c r="T128" i="5"/>
  <c r="AB128" i="5" s="1"/>
  <c r="S128" i="5"/>
  <c r="R128" i="5"/>
  <c r="Y127" i="5"/>
  <c r="X127" i="5"/>
  <c r="W127" i="5"/>
  <c r="V127" i="5"/>
  <c r="U127" i="5"/>
  <c r="AC127" i="5" s="1"/>
  <c r="T127" i="5"/>
  <c r="AB127" i="5" s="1"/>
  <c r="S127" i="5"/>
  <c r="R127" i="5"/>
  <c r="Y126" i="5"/>
  <c r="X126" i="5"/>
  <c r="W126" i="5"/>
  <c r="V126" i="5"/>
  <c r="U126" i="5"/>
  <c r="AC126" i="5" s="1"/>
  <c r="T126" i="5"/>
  <c r="AB126" i="5" s="1"/>
  <c r="S126" i="5"/>
  <c r="R126" i="5"/>
  <c r="Y125" i="5"/>
  <c r="X125" i="5"/>
  <c r="W125" i="5"/>
  <c r="V125" i="5"/>
  <c r="U125" i="5"/>
  <c r="AC125" i="5" s="1"/>
  <c r="T125" i="5"/>
  <c r="AB125" i="5" s="1"/>
  <c r="S125" i="5"/>
  <c r="R125" i="5"/>
  <c r="Y124" i="5"/>
  <c r="X124" i="5"/>
  <c r="W124" i="5"/>
  <c r="V124" i="5"/>
  <c r="U124" i="5"/>
  <c r="AC124" i="5" s="1"/>
  <c r="T124" i="5"/>
  <c r="AB124" i="5" s="1"/>
  <c r="S124" i="5"/>
  <c r="R124" i="5"/>
  <c r="Y123" i="5"/>
  <c r="X123" i="5"/>
  <c r="W123" i="5"/>
  <c r="V123" i="5"/>
  <c r="U123" i="5"/>
  <c r="AC123" i="5" s="1"/>
  <c r="T123" i="5"/>
  <c r="AB123" i="5" s="1"/>
  <c r="S123" i="5"/>
  <c r="R123" i="5"/>
  <c r="Y122" i="5"/>
  <c r="X122" i="5"/>
  <c r="W122" i="5"/>
  <c r="V122" i="5"/>
  <c r="U122" i="5"/>
  <c r="AC122" i="5" s="1"/>
  <c r="T122" i="5"/>
  <c r="AB122" i="5" s="1"/>
  <c r="S122" i="5"/>
  <c r="R122" i="5"/>
  <c r="Y121" i="5"/>
  <c r="X121" i="5"/>
  <c r="W121" i="5"/>
  <c r="V121" i="5"/>
  <c r="U121" i="5"/>
  <c r="AC121" i="5" s="1"/>
  <c r="T121" i="5"/>
  <c r="AB121" i="5" s="1"/>
  <c r="S121" i="5"/>
  <c r="R121" i="5"/>
  <c r="Y120" i="5"/>
  <c r="X120" i="5"/>
  <c r="W120" i="5"/>
  <c r="V120" i="5"/>
  <c r="U120" i="5"/>
  <c r="AC120" i="5" s="1"/>
  <c r="T120" i="5"/>
  <c r="AB120" i="5" s="1"/>
  <c r="S120" i="5"/>
  <c r="R120" i="5"/>
  <c r="Y119" i="5"/>
  <c r="X119" i="5"/>
  <c r="W119" i="5"/>
  <c r="V119" i="5"/>
  <c r="U119" i="5"/>
  <c r="AC119" i="5" s="1"/>
  <c r="T119" i="5"/>
  <c r="AB119" i="5" s="1"/>
  <c r="S119" i="5"/>
  <c r="R119" i="5"/>
  <c r="Y118" i="5"/>
  <c r="X118" i="5"/>
  <c r="W118" i="5"/>
  <c r="V118" i="5"/>
  <c r="U118" i="5"/>
  <c r="AC118" i="5" s="1"/>
  <c r="T118" i="5"/>
  <c r="AB118" i="5" s="1"/>
  <c r="S118" i="5"/>
  <c r="R118" i="5"/>
  <c r="Y117" i="5"/>
  <c r="X117" i="5"/>
  <c r="W117" i="5"/>
  <c r="V117" i="5"/>
  <c r="U117" i="5"/>
  <c r="AC117" i="5" s="1"/>
  <c r="T117" i="5"/>
  <c r="AB117" i="5" s="1"/>
  <c r="S117" i="5"/>
  <c r="R117" i="5"/>
  <c r="Y116" i="5"/>
  <c r="X116" i="5"/>
  <c r="W116" i="5"/>
  <c r="V116" i="5"/>
  <c r="U116" i="5"/>
  <c r="AC116" i="5" s="1"/>
  <c r="T116" i="5"/>
  <c r="AB116" i="5" s="1"/>
  <c r="S116" i="5"/>
  <c r="R116" i="5"/>
  <c r="AB115" i="5"/>
  <c r="Y115" i="5"/>
  <c r="X115" i="5"/>
  <c r="W115" i="5"/>
  <c r="V115" i="5"/>
  <c r="U115" i="5"/>
  <c r="AC115" i="5" s="1"/>
  <c r="T115" i="5"/>
  <c r="S115" i="5"/>
  <c r="R115" i="5"/>
  <c r="Y114" i="5"/>
  <c r="X114" i="5"/>
  <c r="W114" i="5"/>
  <c r="V114" i="5"/>
  <c r="U114" i="5"/>
  <c r="AC114" i="5" s="1"/>
  <c r="T114" i="5"/>
  <c r="AB114" i="5" s="1"/>
  <c r="S114" i="5"/>
  <c r="R114" i="5"/>
  <c r="Y113" i="5"/>
  <c r="X113" i="5"/>
  <c r="W113" i="5"/>
  <c r="V113" i="5"/>
  <c r="U113" i="5"/>
  <c r="AC113" i="5" s="1"/>
  <c r="T113" i="5"/>
  <c r="AB113" i="5" s="1"/>
  <c r="S113" i="5"/>
  <c r="R113" i="5"/>
  <c r="Y112" i="5"/>
  <c r="X112" i="5"/>
  <c r="W112" i="5"/>
  <c r="V112" i="5"/>
  <c r="U112" i="5"/>
  <c r="AC112" i="5" s="1"/>
  <c r="T112" i="5"/>
  <c r="AB112" i="5" s="1"/>
  <c r="S112" i="5"/>
  <c r="R112" i="5"/>
  <c r="Y111" i="5"/>
  <c r="X111" i="5"/>
  <c r="W111" i="5"/>
  <c r="V111" i="5"/>
  <c r="U111" i="5"/>
  <c r="AC111" i="5" s="1"/>
  <c r="T111" i="5"/>
  <c r="AB111" i="5" s="1"/>
  <c r="S111" i="5"/>
  <c r="R111" i="5"/>
  <c r="Y110" i="5"/>
  <c r="X110" i="5"/>
  <c r="W110" i="5"/>
  <c r="V110" i="5"/>
  <c r="U110" i="5"/>
  <c r="AC110" i="5" s="1"/>
  <c r="T110" i="5"/>
  <c r="AB110" i="5" s="1"/>
  <c r="S110" i="5"/>
  <c r="R110" i="5"/>
  <c r="Y109" i="5"/>
  <c r="X109" i="5"/>
  <c r="W109" i="5"/>
  <c r="V109" i="5"/>
  <c r="U109" i="5"/>
  <c r="AC109" i="5" s="1"/>
  <c r="T109" i="5"/>
  <c r="AB109" i="5" s="1"/>
  <c r="S109" i="5"/>
  <c r="R109" i="5"/>
  <c r="Y108" i="5"/>
  <c r="X108" i="5"/>
  <c r="W108" i="5"/>
  <c r="V108" i="5"/>
  <c r="U108" i="5"/>
  <c r="AC108" i="5" s="1"/>
  <c r="T108" i="5"/>
  <c r="AB108" i="5" s="1"/>
  <c r="S108" i="5"/>
  <c r="R108" i="5"/>
  <c r="Y107" i="5"/>
  <c r="X107" i="5"/>
  <c r="W107" i="5"/>
  <c r="V107" i="5"/>
  <c r="U107" i="5"/>
  <c r="AC107" i="5" s="1"/>
  <c r="T107" i="5"/>
  <c r="AB107" i="5" s="1"/>
  <c r="S107" i="5"/>
  <c r="R107" i="5"/>
  <c r="Y106" i="5"/>
  <c r="X106" i="5"/>
  <c r="W106" i="5"/>
  <c r="V106" i="5"/>
  <c r="U106" i="5"/>
  <c r="AC106" i="5" s="1"/>
  <c r="T106" i="5"/>
  <c r="AB106" i="5" s="1"/>
  <c r="S106" i="5"/>
  <c r="R106" i="5"/>
  <c r="Y105" i="5"/>
  <c r="X105" i="5"/>
  <c r="W105" i="5"/>
  <c r="V105" i="5"/>
  <c r="U105" i="5"/>
  <c r="AC105" i="5" s="1"/>
  <c r="T105" i="5"/>
  <c r="AB105" i="5" s="1"/>
  <c r="S105" i="5"/>
  <c r="R105" i="5"/>
  <c r="Y104" i="5"/>
  <c r="X104" i="5"/>
  <c r="W104" i="5"/>
  <c r="V104" i="5"/>
  <c r="U104" i="5"/>
  <c r="AC104" i="5" s="1"/>
  <c r="T104" i="5"/>
  <c r="AB104" i="5" s="1"/>
  <c r="S104" i="5"/>
  <c r="R104" i="5"/>
  <c r="Y103" i="5"/>
  <c r="X103" i="5"/>
  <c r="W103" i="5"/>
  <c r="V103" i="5"/>
  <c r="U103" i="5"/>
  <c r="AC103" i="5" s="1"/>
  <c r="T103" i="5"/>
  <c r="AB103" i="5" s="1"/>
  <c r="S103" i="5"/>
  <c r="R103" i="5"/>
  <c r="Y102" i="5"/>
  <c r="X102" i="5"/>
  <c r="W102" i="5"/>
  <c r="V102" i="5"/>
  <c r="U102" i="5"/>
  <c r="AC102" i="5" s="1"/>
  <c r="T102" i="5"/>
  <c r="AB102" i="5" s="1"/>
  <c r="S102" i="5"/>
  <c r="R102" i="5"/>
  <c r="Y101" i="5"/>
  <c r="X101" i="5"/>
  <c r="W101" i="5"/>
  <c r="V101" i="5"/>
  <c r="U101" i="5"/>
  <c r="AC101" i="5" s="1"/>
  <c r="T101" i="5"/>
  <c r="AB101" i="5" s="1"/>
  <c r="S101" i="5"/>
  <c r="R101" i="5"/>
  <c r="Y100" i="5"/>
  <c r="X100" i="5"/>
  <c r="W100" i="5"/>
  <c r="V100" i="5"/>
  <c r="U100" i="5"/>
  <c r="AC100" i="5" s="1"/>
  <c r="T100" i="5"/>
  <c r="AB100" i="5" s="1"/>
  <c r="S100" i="5"/>
  <c r="R100" i="5"/>
  <c r="Y99" i="5"/>
  <c r="X99" i="5"/>
  <c r="W99" i="5"/>
  <c r="V99" i="5"/>
  <c r="U99" i="5"/>
  <c r="AC99" i="5" s="1"/>
  <c r="T99" i="5"/>
  <c r="AB99" i="5" s="1"/>
  <c r="S99" i="5"/>
  <c r="R99" i="5"/>
  <c r="Y98" i="5"/>
  <c r="X98" i="5"/>
  <c r="W98" i="5"/>
  <c r="V98" i="5"/>
  <c r="U98" i="5"/>
  <c r="AC98" i="5" s="1"/>
  <c r="T98" i="5"/>
  <c r="AB98" i="5" s="1"/>
  <c r="S98" i="5"/>
  <c r="R98" i="5"/>
  <c r="Y97" i="5"/>
  <c r="X97" i="5"/>
  <c r="W97" i="5"/>
  <c r="V97" i="5"/>
  <c r="U97" i="5"/>
  <c r="AC97" i="5" s="1"/>
  <c r="T97" i="5"/>
  <c r="AB97" i="5" s="1"/>
  <c r="S97" i="5"/>
  <c r="R97" i="5"/>
  <c r="Y96" i="5"/>
  <c r="X96" i="5"/>
  <c r="W96" i="5"/>
  <c r="V96" i="5"/>
  <c r="U96" i="5"/>
  <c r="AC96" i="5" s="1"/>
  <c r="T96" i="5"/>
  <c r="AB96" i="5" s="1"/>
  <c r="S96" i="5"/>
  <c r="R96" i="5"/>
  <c r="Y95" i="5"/>
  <c r="X95" i="5"/>
  <c r="W95" i="5"/>
  <c r="V95" i="5"/>
  <c r="U95" i="5"/>
  <c r="AC95" i="5" s="1"/>
  <c r="T95" i="5"/>
  <c r="AB95" i="5" s="1"/>
  <c r="S95" i="5"/>
  <c r="R95" i="5"/>
  <c r="Y94" i="5"/>
  <c r="X94" i="5"/>
  <c r="W94" i="5"/>
  <c r="V94" i="5"/>
  <c r="U94" i="5"/>
  <c r="AC94" i="5" s="1"/>
  <c r="T94" i="5"/>
  <c r="AB94" i="5" s="1"/>
  <c r="S94" i="5"/>
  <c r="R94" i="5"/>
  <c r="Y93" i="5"/>
  <c r="X93" i="5"/>
  <c r="W93" i="5"/>
  <c r="V93" i="5"/>
  <c r="U93" i="5"/>
  <c r="AC93" i="5" s="1"/>
  <c r="T93" i="5"/>
  <c r="AB93" i="5" s="1"/>
  <c r="S93" i="5"/>
  <c r="R93" i="5"/>
  <c r="Y92" i="5"/>
  <c r="X92" i="5"/>
  <c r="W92" i="5"/>
  <c r="V92" i="5"/>
  <c r="U92" i="5"/>
  <c r="AC92" i="5" s="1"/>
  <c r="T92" i="5"/>
  <c r="AB92" i="5" s="1"/>
  <c r="S92" i="5"/>
  <c r="R92" i="5"/>
  <c r="Y91" i="5"/>
  <c r="X91" i="5"/>
  <c r="W91" i="5"/>
  <c r="V91" i="5"/>
  <c r="U91" i="5"/>
  <c r="AC91" i="5" s="1"/>
  <c r="T91" i="5"/>
  <c r="AB91" i="5" s="1"/>
  <c r="S91" i="5"/>
  <c r="R91" i="5"/>
  <c r="Y90" i="5"/>
  <c r="X90" i="5"/>
  <c r="W90" i="5"/>
  <c r="V90" i="5"/>
  <c r="U90" i="5"/>
  <c r="AC90" i="5" s="1"/>
  <c r="T90" i="5"/>
  <c r="AB90" i="5" s="1"/>
  <c r="S90" i="5"/>
  <c r="R90" i="5"/>
  <c r="Y89" i="5"/>
  <c r="X89" i="5"/>
  <c r="W89" i="5"/>
  <c r="V89" i="5"/>
  <c r="U89" i="5"/>
  <c r="AC89" i="5" s="1"/>
  <c r="T89" i="5"/>
  <c r="AB89" i="5" s="1"/>
  <c r="S89" i="5"/>
  <c r="R89" i="5"/>
  <c r="Y88" i="5"/>
  <c r="X88" i="5"/>
  <c r="W88" i="5"/>
  <c r="V88" i="5"/>
  <c r="U88" i="5"/>
  <c r="AC88" i="5" s="1"/>
  <c r="T88" i="5"/>
  <c r="AB88" i="5" s="1"/>
  <c r="S88" i="5"/>
  <c r="R88" i="5"/>
  <c r="Y87" i="5"/>
  <c r="X87" i="5"/>
  <c r="W87" i="5"/>
  <c r="V87" i="5"/>
  <c r="U87" i="5"/>
  <c r="AC87" i="5" s="1"/>
  <c r="T87" i="5"/>
  <c r="AB87" i="5" s="1"/>
  <c r="S87" i="5"/>
  <c r="R87" i="5"/>
  <c r="Y86" i="5"/>
  <c r="X86" i="5"/>
  <c r="W86" i="5"/>
  <c r="V86" i="5"/>
  <c r="U86" i="5"/>
  <c r="AC86" i="5" s="1"/>
  <c r="T86" i="5"/>
  <c r="AB86" i="5" s="1"/>
  <c r="S86" i="5"/>
  <c r="R86" i="5"/>
  <c r="Y85" i="5"/>
  <c r="X85" i="5"/>
  <c r="W85" i="5"/>
  <c r="V85" i="5"/>
  <c r="U85" i="5"/>
  <c r="AC85" i="5" s="1"/>
  <c r="T85" i="5"/>
  <c r="AB85" i="5" s="1"/>
  <c r="S85" i="5"/>
  <c r="R85" i="5"/>
  <c r="Y84" i="5"/>
  <c r="X84" i="5"/>
  <c r="W84" i="5"/>
  <c r="V84" i="5"/>
  <c r="U84" i="5"/>
  <c r="AC84" i="5" s="1"/>
  <c r="T84" i="5"/>
  <c r="AB84" i="5" s="1"/>
  <c r="S84" i="5"/>
  <c r="R84" i="5"/>
  <c r="Y83" i="5"/>
  <c r="X83" i="5"/>
  <c r="W83" i="5"/>
  <c r="V83" i="5"/>
  <c r="U83" i="5"/>
  <c r="AC83" i="5" s="1"/>
  <c r="T83" i="5"/>
  <c r="AB83" i="5" s="1"/>
  <c r="S83" i="5"/>
  <c r="R83" i="5"/>
  <c r="Y82" i="5"/>
  <c r="X82" i="5"/>
  <c r="W82" i="5"/>
  <c r="V82" i="5"/>
  <c r="U82" i="5"/>
  <c r="AC82" i="5" s="1"/>
  <c r="T82" i="5"/>
  <c r="AB82" i="5" s="1"/>
  <c r="S82" i="5"/>
  <c r="R82" i="5"/>
  <c r="Y81" i="5"/>
  <c r="X81" i="5"/>
  <c r="W81" i="5"/>
  <c r="V81" i="5"/>
  <c r="U81" i="5"/>
  <c r="AC81" i="5" s="1"/>
  <c r="T81" i="5"/>
  <c r="AB81" i="5" s="1"/>
  <c r="S81" i="5"/>
  <c r="R81" i="5"/>
  <c r="Y80" i="5"/>
  <c r="X80" i="5"/>
  <c r="W80" i="5"/>
  <c r="V80" i="5"/>
  <c r="U80" i="5"/>
  <c r="AC80" i="5" s="1"/>
  <c r="T80" i="5"/>
  <c r="AB80" i="5" s="1"/>
  <c r="S80" i="5"/>
  <c r="R80" i="5"/>
  <c r="Y79" i="5"/>
  <c r="X79" i="5"/>
  <c r="W79" i="5"/>
  <c r="V79" i="5"/>
  <c r="U79" i="5"/>
  <c r="AC79" i="5" s="1"/>
  <c r="T79" i="5"/>
  <c r="AB79" i="5" s="1"/>
  <c r="S79" i="5"/>
  <c r="R79" i="5"/>
  <c r="Y78" i="5"/>
  <c r="X78" i="5"/>
  <c r="W78" i="5"/>
  <c r="V78" i="5"/>
  <c r="U78" i="5"/>
  <c r="AC78" i="5" s="1"/>
  <c r="T78" i="5"/>
  <c r="AB78" i="5" s="1"/>
  <c r="S78" i="5"/>
  <c r="R78" i="5"/>
  <c r="Y77" i="5"/>
  <c r="X77" i="5"/>
  <c r="W77" i="5"/>
  <c r="V77" i="5"/>
  <c r="U77" i="5"/>
  <c r="AC77" i="5" s="1"/>
  <c r="T77" i="5"/>
  <c r="AB77" i="5" s="1"/>
  <c r="S77" i="5"/>
  <c r="R77" i="5"/>
  <c r="Y76" i="5"/>
  <c r="X76" i="5"/>
  <c r="W76" i="5"/>
  <c r="V76" i="5"/>
  <c r="U76" i="5"/>
  <c r="AC76" i="5" s="1"/>
  <c r="T76" i="5"/>
  <c r="AB76" i="5" s="1"/>
  <c r="S76" i="5"/>
  <c r="R76" i="5"/>
  <c r="Y75" i="5"/>
  <c r="X75" i="5"/>
  <c r="W75" i="5"/>
  <c r="V75" i="5"/>
  <c r="U75" i="5"/>
  <c r="AC75" i="5" s="1"/>
  <c r="T75" i="5"/>
  <c r="AB75" i="5" s="1"/>
  <c r="S75" i="5"/>
  <c r="R75" i="5"/>
  <c r="Y74" i="5"/>
  <c r="X74" i="5"/>
  <c r="W74" i="5"/>
  <c r="V74" i="5"/>
  <c r="U74" i="5"/>
  <c r="AC74" i="5" s="1"/>
  <c r="T74" i="5"/>
  <c r="AB74" i="5" s="1"/>
  <c r="S74" i="5"/>
  <c r="R74" i="5"/>
  <c r="Y73" i="5"/>
  <c r="X73" i="5"/>
  <c r="W73" i="5"/>
  <c r="V73" i="5"/>
  <c r="U73" i="5"/>
  <c r="AC73" i="5" s="1"/>
  <c r="T73" i="5"/>
  <c r="AB73" i="5" s="1"/>
  <c r="S73" i="5"/>
  <c r="R73" i="5"/>
  <c r="Y72" i="5"/>
  <c r="X72" i="5"/>
  <c r="W72" i="5"/>
  <c r="V72" i="5"/>
  <c r="U72" i="5"/>
  <c r="AC72" i="5" s="1"/>
  <c r="T72" i="5"/>
  <c r="AB72" i="5" s="1"/>
  <c r="S72" i="5"/>
  <c r="R72" i="5"/>
  <c r="Y71" i="5"/>
  <c r="X71" i="5"/>
  <c r="W71" i="5"/>
  <c r="V71" i="5"/>
  <c r="U71" i="5"/>
  <c r="AC71" i="5" s="1"/>
  <c r="T71" i="5"/>
  <c r="AB71" i="5" s="1"/>
  <c r="S71" i="5"/>
  <c r="R71" i="5"/>
  <c r="Y70" i="5"/>
  <c r="X70" i="5"/>
  <c r="W70" i="5"/>
  <c r="V70" i="5"/>
  <c r="U70" i="5"/>
  <c r="AC70" i="5" s="1"/>
  <c r="T70" i="5"/>
  <c r="AB70" i="5" s="1"/>
  <c r="S70" i="5"/>
  <c r="R70" i="5"/>
  <c r="Y69" i="5"/>
  <c r="X69" i="5"/>
  <c r="W69" i="5"/>
  <c r="V69" i="5"/>
  <c r="U69" i="5"/>
  <c r="AC69" i="5" s="1"/>
  <c r="T69" i="5"/>
  <c r="AB69" i="5" s="1"/>
  <c r="S69" i="5"/>
  <c r="R69" i="5"/>
  <c r="AB68" i="5"/>
  <c r="Y68" i="5"/>
  <c r="X68" i="5"/>
  <c r="W68" i="5"/>
  <c r="V68" i="5"/>
  <c r="U68" i="5"/>
  <c r="AC68" i="5" s="1"/>
  <c r="T68" i="5"/>
  <c r="S68" i="5"/>
  <c r="R68" i="5"/>
  <c r="Y67" i="5"/>
  <c r="X67" i="5"/>
  <c r="W67" i="5"/>
  <c r="V67" i="5"/>
  <c r="U67" i="5"/>
  <c r="AC67" i="5" s="1"/>
  <c r="T67" i="5"/>
  <c r="AB67" i="5" s="1"/>
  <c r="S67" i="5"/>
  <c r="R67" i="5"/>
  <c r="Y66" i="5"/>
  <c r="X66" i="5"/>
  <c r="W66" i="5"/>
  <c r="V66" i="5"/>
  <c r="U66" i="5"/>
  <c r="AC66" i="5" s="1"/>
  <c r="T66" i="5"/>
  <c r="AB66" i="5" s="1"/>
  <c r="S66" i="5"/>
  <c r="R66" i="5"/>
  <c r="Y65" i="5"/>
  <c r="X65" i="5"/>
  <c r="W65" i="5"/>
  <c r="V65" i="5"/>
  <c r="U65" i="5"/>
  <c r="AC65" i="5" s="1"/>
  <c r="T65" i="5"/>
  <c r="AB65" i="5" s="1"/>
  <c r="S65" i="5"/>
  <c r="R65" i="5"/>
  <c r="Y64" i="5"/>
  <c r="X64" i="5"/>
  <c r="W64" i="5"/>
  <c r="V64" i="5"/>
  <c r="U64" i="5"/>
  <c r="AC64" i="5" s="1"/>
  <c r="T64" i="5"/>
  <c r="AB64" i="5" s="1"/>
  <c r="S64" i="5"/>
  <c r="R64" i="5"/>
  <c r="Y63" i="5"/>
  <c r="X63" i="5"/>
  <c r="W63" i="5"/>
  <c r="V63" i="5"/>
  <c r="U63" i="5"/>
  <c r="AC63" i="5" s="1"/>
  <c r="T63" i="5"/>
  <c r="AB63" i="5" s="1"/>
  <c r="S63" i="5"/>
  <c r="R63" i="5"/>
  <c r="Y62" i="5"/>
  <c r="X62" i="5"/>
  <c r="W62" i="5"/>
  <c r="V62" i="5"/>
  <c r="U62" i="5"/>
  <c r="AC62" i="5" s="1"/>
  <c r="T62" i="5"/>
  <c r="AB62" i="5" s="1"/>
  <c r="S62" i="5"/>
  <c r="R62" i="5"/>
  <c r="Y61" i="5"/>
  <c r="X61" i="5"/>
  <c r="W61" i="5"/>
  <c r="V61" i="5"/>
  <c r="U61" i="5"/>
  <c r="AC61" i="5" s="1"/>
  <c r="T61" i="5"/>
  <c r="AB61" i="5" s="1"/>
  <c r="S61" i="5"/>
  <c r="R61" i="5"/>
  <c r="Y60" i="5"/>
  <c r="X60" i="5"/>
  <c r="W60" i="5"/>
  <c r="V60" i="5"/>
  <c r="U60" i="5"/>
  <c r="AC60" i="5" s="1"/>
  <c r="T60" i="5"/>
  <c r="AB60" i="5" s="1"/>
  <c r="S60" i="5"/>
  <c r="R60" i="5"/>
  <c r="Y59" i="5"/>
  <c r="X59" i="5"/>
  <c r="W59" i="5"/>
  <c r="V59" i="5"/>
  <c r="U59" i="5"/>
  <c r="AC59" i="5" s="1"/>
  <c r="T59" i="5"/>
  <c r="AB59" i="5" s="1"/>
  <c r="S59" i="5"/>
  <c r="R59" i="5"/>
  <c r="Y58" i="5"/>
  <c r="X58" i="5"/>
  <c r="W58" i="5"/>
  <c r="V58" i="5"/>
  <c r="U58" i="5"/>
  <c r="AC58" i="5" s="1"/>
  <c r="T58" i="5"/>
  <c r="AB58" i="5" s="1"/>
  <c r="S58" i="5"/>
  <c r="R58" i="5"/>
  <c r="Y57" i="5"/>
  <c r="X57" i="5"/>
  <c r="W57" i="5"/>
  <c r="V57" i="5"/>
  <c r="U57" i="5"/>
  <c r="AC57" i="5" s="1"/>
  <c r="T57" i="5"/>
  <c r="AB57" i="5" s="1"/>
  <c r="S57" i="5"/>
  <c r="R57" i="5"/>
  <c r="Y56" i="5"/>
  <c r="X56" i="5"/>
  <c r="W56" i="5"/>
  <c r="V56" i="5"/>
  <c r="U56" i="5"/>
  <c r="AC56" i="5" s="1"/>
  <c r="T56" i="5"/>
  <c r="AB56" i="5" s="1"/>
  <c r="S56" i="5"/>
  <c r="R56" i="5"/>
  <c r="Y55" i="5"/>
  <c r="X55" i="5"/>
  <c r="W55" i="5"/>
  <c r="V55" i="5"/>
  <c r="U55" i="5"/>
  <c r="AC55" i="5" s="1"/>
  <c r="T55" i="5"/>
  <c r="AB55" i="5" s="1"/>
  <c r="S55" i="5"/>
  <c r="R55" i="5"/>
  <c r="Y54" i="5"/>
  <c r="X54" i="5"/>
  <c r="W54" i="5"/>
  <c r="V54" i="5"/>
  <c r="U54" i="5"/>
  <c r="AC54" i="5" s="1"/>
  <c r="T54" i="5"/>
  <c r="AB54" i="5" s="1"/>
  <c r="S54" i="5"/>
  <c r="R54" i="5"/>
  <c r="Y53" i="5"/>
  <c r="X53" i="5"/>
  <c r="W53" i="5"/>
  <c r="V53" i="5"/>
  <c r="U53" i="5"/>
  <c r="AC53" i="5" s="1"/>
  <c r="T53" i="5"/>
  <c r="AB53" i="5" s="1"/>
  <c r="S53" i="5"/>
  <c r="R53" i="5"/>
  <c r="Y52" i="5"/>
  <c r="X52" i="5"/>
  <c r="W52" i="5"/>
  <c r="V52" i="5"/>
  <c r="U52" i="5"/>
  <c r="AC52" i="5" s="1"/>
  <c r="T52" i="5"/>
  <c r="AB52" i="5" s="1"/>
  <c r="S52" i="5"/>
  <c r="R52" i="5"/>
  <c r="Y51" i="5"/>
  <c r="X51" i="5"/>
  <c r="W51" i="5"/>
  <c r="V51" i="5"/>
  <c r="U51" i="5"/>
  <c r="AC51" i="5" s="1"/>
  <c r="T51" i="5"/>
  <c r="AB51" i="5" s="1"/>
  <c r="S51" i="5"/>
  <c r="R51" i="5"/>
  <c r="Y50" i="5"/>
  <c r="X50" i="5"/>
  <c r="W50" i="5"/>
  <c r="V50" i="5"/>
  <c r="U50" i="5"/>
  <c r="AC50" i="5" s="1"/>
  <c r="T50" i="5"/>
  <c r="AB50" i="5" s="1"/>
  <c r="S50" i="5"/>
  <c r="R50" i="5"/>
  <c r="Y49" i="5"/>
  <c r="X49" i="5"/>
  <c r="W49" i="5"/>
  <c r="V49" i="5"/>
  <c r="U49" i="5"/>
  <c r="AC49" i="5" s="1"/>
  <c r="T49" i="5"/>
  <c r="AB49" i="5" s="1"/>
  <c r="S49" i="5"/>
  <c r="R49" i="5"/>
  <c r="Y48" i="5"/>
  <c r="X48" i="5"/>
  <c r="W48" i="5"/>
  <c r="V48" i="5"/>
  <c r="U48" i="5"/>
  <c r="AC48" i="5" s="1"/>
  <c r="T48" i="5"/>
  <c r="AB48" i="5" s="1"/>
  <c r="S48" i="5"/>
  <c r="R48" i="5"/>
  <c r="Y47" i="5"/>
  <c r="X47" i="5"/>
  <c r="W47" i="5"/>
  <c r="V47" i="5"/>
  <c r="U47" i="5"/>
  <c r="AC47" i="5" s="1"/>
  <c r="T47" i="5"/>
  <c r="AB47" i="5" s="1"/>
  <c r="S47" i="5"/>
  <c r="R47" i="5"/>
  <c r="Y46" i="5"/>
  <c r="X46" i="5"/>
  <c r="W46" i="5"/>
  <c r="V46" i="5"/>
  <c r="U46" i="5"/>
  <c r="AC46" i="5" s="1"/>
  <c r="T46" i="5"/>
  <c r="AB46" i="5" s="1"/>
  <c r="S46" i="5"/>
  <c r="R46" i="5"/>
  <c r="Y45" i="5"/>
  <c r="X45" i="5"/>
  <c r="W45" i="5"/>
  <c r="V45" i="5"/>
  <c r="U45" i="5"/>
  <c r="AC45" i="5" s="1"/>
  <c r="T45" i="5"/>
  <c r="AB45" i="5" s="1"/>
  <c r="S45" i="5"/>
  <c r="R45" i="5"/>
  <c r="Y44" i="5"/>
  <c r="X44" i="5"/>
  <c r="W44" i="5"/>
  <c r="V44" i="5"/>
  <c r="U44" i="5"/>
  <c r="AC44" i="5" s="1"/>
  <c r="T44" i="5"/>
  <c r="AB44" i="5" s="1"/>
  <c r="S44" i="5"/>
  <c r="R44" i="5"/>
  <c r="Y43" i="5"/>
  <c r="X43" i="5"/>
  <c r="W43" i="5"/>
  <c r="V43" i="5"/>
  <c r="U43" i="5"/>
  <c r="AC43" i="5" s="1"/>
  <c r="T43" i="5"/>
  <c r="AB43" i="5" s="1"/>
  <c r="S43" i="5"/>
  <c r="R43" i="5"/>
  <c r="Y42" i="5"/>
  <c r="X42" i="5"/>
  <c r="W42" i="5"/>
  <c r="V42" i="5"/>
  <c r="U42" i="5"/>
  <c r="AC42" i="5" s="1"/>
  <c r="T42" i="5"/>
  <c r="AB42" i="5" s="1"/>
  <c r="S42" i="5"/>
  <c r="R42" i="5"/>
  <c r="Y41" i="5"/>
  <c r="X41" i="5"/>
  <c r="W41" i="5"/>
  <c r="V41" i="5"/>
  <c r="U41" i="5"/>
  <c r="AC41" i="5" s="1"/>
  <c r="T41" i="5"/>
  <c r="AB41" i="5" s="1"/>
  <c r="S41" i="5"/>
  <c r="R41" i="5"/>
  <c r="Y40" i="5"/>
  <c r="X40" i="5"/>
  <c r="W40" i="5"/>
  <c r="V40" i="5"/>
  <c r="U40" i="5"/>
  <c r="AC40" i="5" s="1"/>
  <c r="T40" i="5"/>
  <c r="AB40" i="5" s="1"/>
  <c r="S40" i="5"/>
  <c r="R40" i="5"/>
  <c r="Y39" i="5"/>
  <c r="X39" i="5"/>
  <c r="W39" i="5"/>
  <c r="V39" i="5"/>
  <c r="U39" i="5"/>
  <c r="AC39" i="5" s="1"/>
  <c r="T39" i="5"/>
  <c r="AB39" i="5" s="1"/>
  <c r="S39" i="5"/>
  <c r="R39" i="5"/>
  <c r="Y38" i="5"/>
  <c r="X38" i="5"/>
  <c r="W38" i="5"/>
  <c r="V38" i="5"/>
  <c r="U38" i="5"/>
  <c r="AC38" i="5" s="1"/>
  <c r="T38" i="5"/>
  <c r="AB38" i="5" s="1"/>
  <c r="S38" i="5"/>
  <c r="R38" i="5"/>
  <c r="Y37" i="5"/>
  <c r="X37" i="5"/>
  <c r="W37" i="5"/>
  <c r="V37" i="5"/>
  <c r="U37" i="5"/>
  <c r="AC37" i="5" s="1"/>
  <c r="T37" i="5"/>
  <c r="AB37" i="5" s="1"/>
  <c r="S37" i="5"/>
  <c r="R37" i="5"/>
  <c r="Y36" i="5"/>
  <c r="X36" i="5"/>
  <c r="W36" i="5"/>
  <c r="V36" i="5"/>
  <c r="U36" i="5"/>
  <c r="AC36" i="5" s="1"/>
  <c r="T36" i="5"/>
  <c r="AB36" i="5" s="1"/>
  <c r="S36" i="5"/>
  <c r="R36" i="5"/>
  <c r="Y35" i="5"/>
  <c r="X35" i="5"/>
  <c r="W35" i="5"/>
  <c r="V35" i="5"/>
  <c r="U35" i="5"/>
  <c r="AC35" i="5" s="1"/>
  <c r="T35" i="5"/>
  <c r="AB35" i="5" s="1"/>
  <c r="S35" i="5"/>
  <c r="R35" i="5"/>
  <c r="Y34" i="5"/>
  <c r="X34" i="5"/>
  <c r="W34" i="5"/>
  <c r="V34" i="5"/>
  <c r="U34" i="5"/>
  <c r="AC34" i="5" s="1"/>
  <c r="T34" i="5"/>
  <c r="AB34" i="5" s="1"/>
  <c r="S34" i="5"/>
  <c r="R34" i="5"/>
  <c r="Y33" i="5"/>
  <c r="X33" i="5"/>
  <c r="W33" i="5"/>
  <c r="V33" i="5"/>
  <c r="U33" i="5"/>
  <c r="AC33" i="5" s="1"/>
  <c r="T33" i="5"/>
  <c r="AB33" i="5" s="1"/>
  <c r="S33" i="5"/>
  <c r="R33" i="5"/>
  <c r="Y32" i="5"/>
  <c r="X32" i="5"/>
  <c r="W32" i="5"/>
  <c r="V32" i="5"/>
  <c r="U32" i="5"/>
  <c r="AC32" i="5" s="1"/>
  <c r="T32" i="5"/>
  <c r="AB32" i="5" s="1"/>
  <c r="S32" i="5"/>
  <c r="R32" i="5"/>
  <c r="Y31" i="5"/>
  <c r="X31" i="5"/>
  <c r="W31" i="5"/>
  <c r="V31" i="5"/>
  <c r="U31" i="5"/>
  <c r="AC31" i="5" s="1"/>
  <c r="T31" i="5"/>
  <c r="AB31" i="5" s="1"/>
  <c r="S31" i="5"/>
  <c r="R31" i="5"/>
  <c r="Y30" i="5"/>
  <c r="X30" i="5"/>
  <c r="W30" i="5"/>
  <c r="V30" i="5"/>
  <c r="U30" i="5"/>
  <c r="AC30" i="5" s="1"/>
  <c r="T30" i="5"/>
  <c r="AB30" i="5" s="1"/>
  <c r="S30" i="5"/>
  <c r="R30" i="5"/>
  <c r="Y29" i="5"/>
  <c r="X29" i="5"/>
  <c r="W29" i="5"/>
  <c r="V29" i="5"/>
  <c r="U29" i="5"/>
  <c r="AC29" i="5" s="1"/>
  <c r="T29" i="5"/>
  <c r="AB29" i="5" s="1"/>
  <c r="S29" i="5"/>
  <c r="R29" i="5"/>
  <c r="Y28" i="5"/>
  <c r="X28" i="5"/>
  <c r="W28" i="5"/>
  <c r="V28" i="5"/>
  <c r="U28" i="5"/>
  <c r="AC28" i="5" s="1"/>
  <c r="T28" i="5"/>
  <c r="AB28" i="5" s="1"/>
  <c r="S28" i="5"/>
  <c r="R28" i="5"/>
  <c r="Y27" i="5"/>
  <c r="X27" i="5"/>
  <c r="W27" i="5"/>
  <c r="V27" i="5"/>
  <c r="U27" i="5"/>
  <c r="AC27" i="5" s="1"/>
  <c r="T27" i="5"/>
  <c r="AB27" i="5" s="1"/>
  <c r="S27" i="5"/>
  <c r="R27" i="5"/>
  <c r="Y26" i="5"/>
  <c r="X26" i="5"/>
  <c r="W26" i="5"/>
  <c r="V26" i="5"/>
  <c r="U26" i="5"/>
  <c r="AC26" i="5" s="1"/>
  <c r="T26" i="5"/>
  <c r="AB26" i="5" s="1"/>
  <c r="S26" i="5"/>
  <c r="R26" i="5"/>
  <c r="Y25" i="5"/>
  <c r="X25" i="5"/>
  <c r="W25" i="5"/>
  <c r="V25" i="5"/>
  <c r="U25" i="5"/>
  <c r="AC25" i="5" s="1"/>
  <c r="T25" i="5"/>
  <c r="AB25" i="5" s="1"/>
  <c r="S25" i="5"/>
  <c r="R25" i="5"/>
  <c r="Y24" i="5"/>
  <c r="X24" i="5"/>
  <c r="W24" i="5"/>
  <c r="V24" i="5"/>
  <c r="U24" i="5"/>
  <c r="AC24" i="5" s="1"/>
  <c r="T24" i="5"/>
  <c r="AB24" i="5" s="1"/>
  <c r="S24" i="5"/>
  <c r="R24" i="5"/>
  <c r="Y23" i="5"/>
  <c r="X23" i="5"/>
  <c r="W23" i="5"/>
  <c r="V23" i="5"/>
  <c r="U23" i="5"/>
  <c r="AC23" i="5" s="1"/>
  <c r="T23" i="5"/>
  <c r="AB23" i="5" s="1"/>
  <c r="S23" i="5"/>
  <c r="R23" i="5"/>
  <c r="Y22" i="5"/>
  <c r="X22" i="5"/>
  <c r="W22" i="5"/>
  <c r="V22" i="5"/>
  <c r="U22" i="5"/>
  <c r="AC22" i="5" s="1"/>
  <c r="T22" i="5"/>
  <c r="AB22" i="5" s="1"/>
  <c r="S22" i="5"/>
  <c r="R22" i="5"/>
  <c r="Y21" i="5"/>
  <c r="X21" i="5"/>
  <c r="W21" i="5"/>
  <c r="V21" i="5"/>
  <c r="U21" i="5"/>
  <c r="AC21" i="5" s="1"/>
  <c r="T21" i="5"/>
  <c r="AB21" i="5" s="1"/>
  <c r="S21" i="5"/>
  <c r="R21" i="5"/>
  <c r="Y20" i="5"/>
  <c r="X20" i="5"/>
  <c r="W20" i="5"/>
  <c r="V20" i="5"/>
  <c r="U20" i="5"/>
  <c r="AC20" i="5" s="1"/>
  <c r="T20" i="5"/>
  <c r="AB20" i="5" s="1"/>
  <c r="S20" i="5"/>
  <c r="R20" i="5"/>
  <c r="AC19" i="5"/>
  <c r="Y19" i="5"/>
  <c r="X19" i="5"/>
  <c r="W19" i="5"/>
  <c r="V19" i="5"/>
  <c r="U19" i="5"/>
  <c r="T19" i="5"/>
  <c r="AB19" i="5" s="1"/>
  <c r="S19" i="5"/>
  <c r="R19" i="5"/>
  <c r="Y18" i="5"/>
  <c r="X18" i="5"/>
  <c r="W18" i="5"/>
  <c r="V18" i="5"/>
  <c r="U18" i="5"/>
  <c r="AC18" i="5" s="1"/>
  <c r="T18" i="5"/>
  <c r="AB18" i="5" s="1"/>
  <c r="S18" i="5"/>
  <c r="R18" i="5"/>
  <c r="Y17" i="5"/>
  <c r="X17" i="5"/>
  <c r="W17" i="5"/>
  <c r="V17" i="5"/>
  <c r="U17" i="5"/>
  <c r="AC17" i="5" s="1"/>
  <c r="T17" i="5"/>
  <c r="AB17" i="5" s="1"/>
  <c r="S17" i="5"/>
  <c r="R17" i="5"/>
  <c r="Y16" i="5"/>
  <c r="X16" i="5"/>
  <c r="W16" i="5"/>
  <c r="V16" i="5"/>
  <c r="U16" i="5"/>
  <c r="AC16" i="5" s="1"/>
  <c r="T16" i="5"/>
  <c r="AB16" i="5" s="1"/>
  <c r="S16" i="5"/>
  <c r="R16" i="5"/>
  <c r="Y15" i="5"/>
  <c r="X15" i="5"/>
  <c r="W15" i="5"/>
  <c r="V15" i="5"/>
  <c r="U15" i="5"/>
  <c r="AC15" i="5" s="1"/>
  <c r="T15" i="5"/>
  <c r="AB15" i="5" s="1"/>
  <c r="S15" i="5"/>
  <c r="R15" i="5"/>
  <c r="Y14" i="5"/>
  <c r="X14" i="5"/>
  <c r="W14" i="5"/>
  <c r="V14" i="5"/>
  <c r="U14" i="5"/>
  <c r="AC14" i="5" s="1"/>
  <c r="T14" i="5"/>
  <c r="AB14" i="5" s="1"/>
  <c r="S14" i="5"/>
  <c r="R14" i="5"/>
  <c r="Y13" i="5"/>
  <c r="X13" i="5"/>
  <c r="W13" i="5"/>
  <c r="V13" i="5"/>
  <c r="U13" i="5"/>
  <c r="AC13" i="5" s="1"/>
  <c r="T13" i="5"/>
  <c r="AB13" i="5" s="1"/>
  <c r="S13" i="5"/>
  <c r="R13" i="5"/>
  <c r="Y12" i="5"/>
  <c r="X12" i="5"/>
  <c r="W12" i="5"/>
  <c r="V12" i="5"/>
  <c r="U12" i="5"/>
  <c r="T12" i="5"/>
  <c r="AB12" i="5" s="1"/>
  <c r="S12" i="5"/>
  <c r="R12" i="5"/>
  <c r="Y11" i="5"/>
  <c r="X11" i="5"/>
  <c r="W11" i="5"/>
  <c r="V11" i="5"/>
  <c r="U11" i="5"/>
  <c r="AC11" i="5" s="1"/>
  <c r="T11" i="5"/>
  <c r="AB11" i="5" s="1"/>
  <c r="S11" i="5"/>
  <c r="R11" i="5"/>
  <c r="Y10" i="5"/>
  <c r="X10" i="5"/>
  <c r="W10" i="5"/>
  <c r="V10" i="5"/>
  <c r="U10" i="5"/>
  <c r="AC10" i="5" s="1"/>
  <c r="T10" i="5"/>
  <c r="AB10" i="5" s="1"/>
  <c r="S10" i="5"/>
  <c r="R10" i="5"/>
  <c r="Y9" i="5"/>
  <c r="X9" i="5"/>
  <c r="W9" i="5"/>
  <c r="V9" i="5"/>
  <c r="U9" i="5"/>
  <c r="AC9" i="5" s="1"/>
  <c r="T9" i="5"/>
  <c r="AB9" i="5" s="1"/>
  <c r="S9" i="5"/>
  <c r="R9" i="5"/>
  <c r="Y8" i="5"/>
  <c r="X8" i="5"/>
  <c r="W8" i="5"/>
  <c r="V8" i="5"/>
  <c r="U8" i="5"/>
  <c r="AC8" i="5" s="1"/>
  <c r="T8" i="5"/>
  <c r="AB8" i="5" s="1"/>
  <c r="S8" i="5"/>
  <c r="R8" i="5"/>
  <c r="Y7" i="5"/>
  <c r="X7" i="5"/>
  <c r="W7" i="5"/>
  <c r="V7" i="5"/>
  <c r="U7" i="5"/>
  <c r="AC7" i="5" s="1"/>
  <c r="T7" i="5"/>
  <c r="AB7" i="5" s="1"/>
  <c r="S7" i="5"/>
  <c r="R7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Y6" i="5" l="1"/>
  <c r="X6" i="5"/>
  <c r="W6" i="5"/>
  <c r="S6" i="5"/>
  <c r="R6" i="5"/>
  <c r="V6" i="5"/>
  <c r="U6" i="5"/>
  <c r="T6" i="5"/>
  <c r="AC12" i="5"/>
  <c r="CC127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C48" i="4"/>
  <c r="CC49" i="4"/>
  <c r="CC50" i="4"/>
  <c r="CC51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69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CC92" i="4"/>
  <c r="CC93" i="4"/>
  <c r="CC94" i="4"/>
  <c r="CC96" i="4"/>
  <c r="CC98" i="4"/>
  <c r="CC99" i="4"/>
  <c r="CC100" i="4"/>
  <c r="CC101" i="4"/>
  <c r="CC102" i="4"/>
  <c r="CC103" i="4"/>
  <c r="CC104" i="4"/>
  <c r="CC105" i="4"/>
  <c r="CC106" i="4"/>
  <c r="CC107" i="4"/>
  <c r="CC108" i="4"/>
  <c r="CC109" i="4"/>
  <c r="CC110" i="4"/>
  <c r="CC111" i="4"/>
  <c r="CC112" i="4"/>
  <c r="CC113" i="4"/>
  <c r="CC114" i="4"/>
  <c r="CC115" i="4"/>
  <c r="CC116" i="4"/>
  <c r="CC117" i="4"/>
  <c r="CC118" i="4"/>
  <c r="CC119" i="4"/>
  <c r="CC120" i="4"/>
  <c r="CC121" i="4"/>
  <c r="CC122" i="4"/>
  <c r="CC123" i="4"/>
  <c r="CC124" i="4"/>
  <c r="CC125" i="4"/>
  <c r="CC126" i="4"/>
  <c r="CC8" i="4"/>
  <c r="CC7" i="4"/>
  <c r="CB67" i="1"/>
  <c r="CB68" i="1"/>
  <c r="CB9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41" i="1"/>
  <c r="CB42" i="1"/>
  <c r="CB43" i="1"/>
  <c r="CB44" i="1"/>
  <c r="CB45" i="1"/>
  <c r="CB46" i="1"/>
  <c r="CB47" i="1"/>
  <c r="CB48" i="1"/>
  <c r="CB49" i="1"/>
  <c r="CB50" i="1"/>
  <c r="CB51" i="1"/>
  <c r="CB52" i="1"/>
  <c r="CB53" i="1"/>
  <c r="CB54" i="1"/>
  <c r="CB55" i="1"/>
  <c r="CB56" i="1"/>
  <c r="CB57" i="1"/>
  <c r="CB58" i="1"/>
  <c r="CB59" i="1"/>
  <c r="CB60" i="1"/>
  <c r="CB61" i="1"/>
  <c r="CB62" i="1"/>
  <c r="CB63" i="1"/>
  <c r="CB64" i="1"/>
  <c r="CB65" i="1"/>
  <c r="CB66" i="1"/>
  <c r="CB8" i="1"/>
  <c r="CB7" i="1"/>
  <c r="BE7" i="1" l="1"/>
  <c r="BY7" i="1"/>
  <c r="BZ7" i="1"/>
  <c r="CA7" i="1"/>
  <c r="BQ7" i="1" l="1"/>
  <c r="CA68" i="1"/>
  <c r="BZ68" i="1"/>
  <c r="BZ9" i="1"/>
  <c r="CA9" i="1" s="1"/>
  <c r="BZ10" i="1"/>
  <c r="CA10" i="1"/>
  <c r="BZ11" i="1"/>
  <c r="CA11" i="1" s="1"/>
  <c r="BZ12" i="1"/>
  <c r="CA12" i="1"/>
  <c r="BZ13" i="1"/>
  <c r="CA13" i="1" s="1"/>
  <c r="BZ14" i="1"/>
  <c r="CA14" i="1"/>
  <c r="BZ15" i="1"/>
  <c r="CA15" i="1" s="1"/>
  <c r="BZ16" i="1"/>
  <c r="CA16" i="1"/>
  <c r="BZ17" i="1"/>
  <c r="CA17" i="1" s="1"/>
  <c r="BZ18" i="1"/>
  <c r="CA18" i="1"/>
  <c r="BZ19" i="1"/>
  <c r="CA19" i="1" s="1"/>
  <c r="BZ20" i="1"/>
  <c r="CA20" i="1"/>
  <c r="BZ21" i="1"/>
  <c r="CA21" i="1" s="1"/>
  <c r="BZ22" i="1"/>
  <c r="CA22" i="1"/>
  <c r="BZ23" i="1"/>
  <c r="CA23" i="1" s="1"/>
  <c r="BZ24" i="1"/>
  <c r="CA24" i="1"/>
  <c r="BZ25" i="1"/>
  <c r="CA25" i="1" s="1"/>
  <c r="BZ26" i="1"/>
  <c r="CA26" i="1"/>
  <c r="BZ27" i="1"/>
  <c r="CA27" i="1" s="1"/>
  <c r="BZ28" i="1"/>
  <c r="CA28" i="1"/>
  <c r="BZ29" i="1"/>
  <c r="CA29" i="1" s="1"/>
  <c r="BZ30" i="1"/>
  <c r="CA30" i="1"/>
  <c r="BZ31" i="1"/>
  <c r="CA31" i="1" s="1"/>
  <c r="BZ32" i="1"/>
  <c r="CA32" i="1"/>
  <c r="BZ33" i="1"/>
  <c r="CA33" i="1" s="1"/>
  <c r="BZ34" i="1"/>
  <c r="CA34" i="1"/>
  <c r="BZ35" i="1"/>
  <c r="CA35" i="1" s="1"/>
  <c r="BZ36" i="1"/>
  <c r="CA36" i="1"/>
  <c r="BZ37" i="1"/>
  <c r="CA37" i="1" s="1"/>
  <c r="BZ38" i="1"/>
  <c r="CA38" i="1"/>
  <c r="BZ39" i="1"/>
  <c r="CA39" i="1" s="1"/>
  <c r="BZ40" i="1"/>
  <c r="CA40" i="1"/>
  <c r="BZ41" i="1"/>
  <c r="CA41" i="1" s="1"/>
  <c r="BZ42" i="1"/>
  <c r="CA42" i="1"/>
  <c r="BZ43" i="1"/>
  <c r="CA43" i="1" s="1"/>
  <c r="BZ44" i="1"/>
  <c r="CA44" i="1"/>
  <c r="BZ45" i="1"/>
  <c r="CA45" i="1" s="1"/>
  <c r="BZ46" i="1"/>
  <c r="CA46" i="1"/>
  <c r="BZ47" i="1"/>
  <c r="CA47" i="1" s="1"/>
  <c r="BZ48" i="1"/>
  <c r="CA48" i="1"/>
  <c r="BZ49" i="1"/>
  <c r="CA49" i="1" s="1"/>
  <c r="BZ50" i="1"/>
  <c r="CA50" i="1"/>
  <c r="BZ51" i="1"/>
  <c r="CA51" i="1" s="1"/>
  <c r="BZ52" i="1"/>
  <c r="CA52" i="1"/>
  <c r="BZ53" i="1"/>
  <c r="CA53" i="1" s="1"/>
  <c r="BZ54" i="1"/>
  <c r="CA54" i="1"/>
  <c r="BZ55" i="1"/>
  <c r="CA55" i="1" s="1"/>
  <c r="BZ56" i="1"/>
  <c r="CA56" i="1"/>
  <c r="BZ57" i="1"/>
  <c r="CA57" i="1" s="1"/>
  <c r="BZ58" i="1"/>
  <c r="CA58" i="1"/>
  <c r="BZ59" i="1"/>
  <c r="CA59" i="1" s="1"/>
  <c r="BZ60" i="1"/>
  <c r="CA60" i="1"/>
  <c r="BZ61" i="1"/>
  <c r="CA61" i="1" s="1"/>
  <c r="BZ62" i="1"/>
  <c r="CA62" i="1"/>
  <c r="BZ63" i="1"/>
  <c r="CA63" i="1" s="1"/>
  <c r="BZ64" i="1"/>
  <c r="CA64" i="1"/>
  <c r="BZ65" i="1"/>
  <c r="CA65" i="1" s="1"/>
  <c r="BZ66" i="1"/>
  <c r="CA66" i="1"/>
  <c r="BZ67" i="1"/>
  <c r="CA67" i="1" s="1"/>
  <c r="CA8" i="1"/>
  <c r="BZ8" i="1"/>
  <c r="CB127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B48" i="4"/>
  <c r="CB49" i="4"/>
  <c r="CB50" i="4"/>
  <c r="CB51" i="4"/>
  <c r="CB52" i="4"/>
  <c r="CB53" i="4"/>
  <c r="CB54" i="4"/>
  <c r="CB55" i="4"/>
  <c r="CB56" i="4"/>
  <c r="CB57" i="4"/>
  <c r="CB58" i="4"/>
  <c r="CB59" i="4"/>
  <c r="CB60" i="4"/>
  <c r="CB61" i="4"/>
  <c r="CB62" i="4"/>
  <c r="CB63" i="4"/>
  <c r="CB64" i="4"/>
  <c r="CB65" i="4"/>
  <c r="CB66" i="4"/>
  <c r="CB67" i="4"/>
  <c r="CB68" i="4"/>
  <c r="CB69" i="4"/>
  <c r="CB70" i="4"/>
  <c r="CB71" i="4"/>
  <c r="CB72" i="4"/>
  <c r="CB73" i="4"/>
  <c r="CB74" i="4"/>
  <c r="CB75" i="4"/>
  <c r="CB76" i="4"/>
  <c r="CB77" i="4"/>
  <c r="CB78" i="4"/>
  <c r="CB79" i="4"/>
  <c r="CB80" i="4"/>
  <c r="CB81" i="4"/>
  <c r="CB82" i="4"/>
  <c r="CB83" i="4"/>
  <c r="CB84" i="4"/>
  <c r="CB85" i="4"/>
  <c r="CB86" i="4"/>
  <c r="CB87" i="4"/>
  <c r="CB88" i="4"/>
  <c r="CB89" i="4"/>
  <c r="CB90" i="4"/>
  <c r="CB91" i="4"/>
  <c r="CB92" i="4"/>
  <c r="CB93" i="4"/>
  <c r="CB94" i="4"/>
  <c r="CB96" i="4"/>
  <c r="CB98" i="4"/>
  <c r="CB99" i="4"/>
  <c r="CB100" i="4"/>
  <c r="CB101" i="4"/>
  <c r="CB102" i="4"/>
  <c r="CB103" i="4"/>
  <c r="CB104" i="4"/>
  <c r="CB105" i="4"/>
  <c r="CB106" i="4"/>
  <c r="CB107" i="4"/>
  <c r="CB108" i="4"/>
  <c r="CB109" i="4"/>
  <c r="CB110" i="4"/>
  <c r="CB111" i="4"/>
  <c r="CB112" i="4"/>
  <c r="CB113" i="4"/>
  <c r="CB114" i="4"/>
  <c r="CB115" i="4"/>
  <c r="CB116" i="4"/>
  <c r="CB117" i="4"/>
  <c r="CB118" i="4"/>
  <c r="CB119" i="4"/>
  <c r="CB120" i="4"/>
  <c r="CB121" i="4"/>
  <c r="CB122" i="4"/>
  <c r="CB123" i="4"/>
  <c r="CB124" i="4"/>
  <c r="CB125" i="4"/>
  <c r="CB126" i="4"/>
  <c r="CB8" i="4"/>
  <c r="CB7" i="4"/>
  <c r="CA127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46" i="4"/>
  <c r="CA47" i="4"/>
  <c r="CA48" i="4"/>
  <c r="CA49" i="4"/>
  <c r="CA50" i="4"/>
  <c r="CA51" i="4"/>
  <c r="CA52" i="4"/>
  <c r="CA53" i="4"/>
  <c r="CA54" i="4"/>
  <c r="CA55" i="4"/>
  <c r="CA56" i="4"/>
  <c r="CA57" i="4"/>
  <c r="CA58" i="4"/>
  <c r="CA59" i="4"/>
  <c r="CA60" i="4"/>
  <c r="CA61" i="4"/>
  <c r="CA62" i="4"/>
  <c r="CA63" i="4"/>
  <c r="CA64" i="4"/>
  <c r="CA65" i="4"/>
  <c r="CA66" i="4"/>
  <c r="CA67" i="4"/>
  <c r="CA68" i="4"/>
  <c r="CA69" i="4"/>
  <c r="CA70" i="4"/>
  <c r="CA71" i="4"/>
  <c r="CA72" i="4"/>
  <c r="CA73" i="4"/>
  <c r="CA74" i="4"/>
  <c r="CA75" i="4"/>
  <c r="CA76" i="4"/>
  <c r="CA77" i="4"/>
  <c r="CA78" i="4"/>
  <c r="CA79" i="4"/>
  <c r="CA80" i="4"/>
  <c r="CA81" i="4"/>
  <c r="CA82" i="4"/>
  <c r="CA83" i="4"/>
  <c r="CA84" i="4"/>
  <c r="CA85" i="4"/>
  <c r="CA86" i="4"/>
  <c r="CA87" i="4"/>
  <c r="CA88" i="4"/>
  <c r="CA89" i="4"/>
  <c r="CA90" i="4"/>
  <c r="CA91" i="4"/>
  <c r="CA92" i="4"/>
  <c r="CA93" i="4"/>
  <c r="CA94" i="4"/>
  <c r="CA95" i="4"/>
  <c r="CC95" i="4" s="1"/>
  <c r="CA96" i="4"/>
  <c r="CA97" i="4"/>
  <c r="CC97" i="4" s="1"/>
  <c r="CA98" i="4"/>
  <c r="CA99" i="4"/>
  <c r="CA100" i="4"/>
  <c r="CA101" i="4"/>
  <c r="CA102" i="4"/>
  <c r="CA103" i="4"/>
  <c r="CA104" i="4"/>
  <c r="CA105" i="4"/>
  <c r="CA106" i="4"/>
  <c r="CA107" i="4"/>
  <c r="CA108" i="4"/>
  <c r="CA109" i="4"/>
  <c r="CA110" i="4"/>
  <c r="CA111" i="4"/>
  <c r="CA112" i="4"/>
  <c r="CA113" i="4"/>
  <c r="CA114" i="4"/>
  <c r="CA115" i="4"/>
  <c r="CA116" i="4"/>
  <c r="CA117" i="4"/>
  <c r="CA118" i="4"/>
  <c r="CA119" i="4"/>
  <c r="CA120" i="4"/>
  <c r="CA121" i="4"/>
  <c r="CA122" i="4"/>
  <c r="CA123" i="4"/>
  <c r="CA124" i="4"/>
  <c r="CA125" i="4"/>
  <c r="CA126" i="4"/>
  <c r="CA8" i="4"/>
  <c r="CA7" i="4"/>
  <c r="BU94" i="4"/>
  <c r="BV94" i="4" s="1"/>
  <c r="CB97" i="4" l="1"/>
  <c r="CB95" i="4"/>
  <c r="BW94" i="4"/>
  <c r="BI9" i="4"/>
  <c r="BI10" i="4"/>
  <c r="BJ10" i="4" s="1"/>
  <c r="BI11" i="4"/>
  <c r="BK11" i="4" s="1"/>
  <c r="BI12" i="4"/>
  <c r="BJ12" i="4" s="1"/>
  <c r="BI13" i="4"/>
  <c r="BI14" i="4"/>
  <c r="BJ14" i="4" s="1"/>
  <c r="BI15" i="4"/>
  <c r="BK15" i="4" s="1"/>
  <c r="BI16" i="4"/>
  <c r="BJ16" i="4"/>
  <c r="BK16" i="4"/>
  <c r="BI17" i="4"/>
  <c r="BI18" i="4"/>
  <c r="BJ18" i="4" s="1"/>
  <c r="BI19" i="4"/>
  <c r="BK19" i="4" s="1"/>
  <c r="BI20" i="4"/>
  <c r="BJ20" i="4" s="1"/>
  <c r="BK20" i="4"/>
  <c r="BI21" i="4"/>
  <c r="BI22" i="4"/>
  <c r="BJ22" i="4" s="1"/>
  <c r="BI23" i="4"/>
  <c r="BK23" i="4" s="1"/>
  <c r="BJ23" i="4"/>
  <c r="BI24" i="4"/>
  <c r="BJ24" i="4" s="1"/>
  <c r="BK24" i="4"/>
  <c r="BI25" i="4"/>
  <c r="BI26" i="4"/>
  <c r="BJ26" i="4" s="1"/>
  <c r="BI27" i="4"/>
  <c r="BK27" i="4" s="1"/>
  <c r="BJ27" i="4"/>
  <c r="BI28" i="4"/>
  <c r="BJ28" i="4" s="1"/>
  <c r="BI29" i="4"/>
  <c r="BI30" i="4"/>
  <c r="BJ30" i="4" s="1"/>
  <c r="BI31" i="4"/>
  <c r="BK31" i="4" s="1"/>
  <c r="BI32" i="4"/>
  <c r="BK32" i="4" s="1"/>
  <c r="BJ32" i="4"/>
  <c r="BI33" i="4"/>
  <c r="BI34" i="4"/>
  <c r="BJ34" i="4" s="1"/>
  <c r="BI35" i="4"/>
  <c r="BK35" i="4" s="1"/>
  <c r="BI36" i="4"/>
  <c r="BJ36" i="4"/>
  <c r="BK36" i="4"/>
  <c r="BI37" i="4"/>
  <c r="BI38" i="4"/>
  <c r="BJ38" i="4" s="1"/>
  <c r="BI39" i="4"/>
  <c r="BK39" i="4" s="1"/>
  <c r="BJ39" i="4"/>
  <c r="BI40" i="4"/>
  <c r="BJ40" i="4" s="1"/>
  <c r="BK40" i="4"/>
  <c r="BI41" i="4"/>
  <c r="BI42" i="4"/>
  <c r="BJ42" i="4" s="1"/>
  <c r="BI43" i="4"/>
  <c r="BK43" i="4" s="1"/>
  <c r="BJ43" i="4"/>
  <c r="BI44" i="4"/>
  <c r="BJ44" i="4" s="1"/>
  <c r="BI45" i="4"/>
  <c r="BI46" i="4"/>
  <c r="BJ46" i="4" s="1"/>
  <c r="BI47" i="4"/>
  <c r="BK47" i="4" s="1"/>
  <c r="BI48" i="4"/>
  <c r="BK48" i="4" s="1"/>
  <c r="BJ48" i="4"/>
  <c r="BI49" i="4"/>
  <c r="BI50" i="4"/>
  <c r="BJ50" i="4" s="1"/>
  <c r="BI51" i="4"/>
  <c r="BK51" i="4" s="1"/>
  <c r="BI52" i="4"/>
  <c r="BJ52" i="4"/>
  <c r="BK52" i="4"/>
  <c r="BI53" i="4"/>
  <c r="BI54" i="4"/>
  <c r="BJ54" i="4" s="1"/>
  <c r="BI55" i="4"/>
  <c r="BK55" i="4" s="1"/>
  <c r="BJ55" i="4"/>
  <c r="BI56" i="4"/>
  <c r="BJ56" i="4" s="1"/>
  <c r="BK56" i="4"/>
  <c r="BI57" i="4"/>
  <c r="BI58" i="4"/>
  <c r="BJ58" i="4" s="1"/>
  <c r="BI59" i="4"/>
  <c r="BI60" i="4"/>
  <c r="BK60" i="4" s="1"/>
  <c r="BJ60" i="4"/>
  <c r="BI61" i="4"/>
  <c r="BJ61" i="4"/>
  <c r="BK61" i="4"/>
  <c r="BI62" i="4"/>
  <c r="BJ62" i="4" s="1"/>
  <c r="BI63" i="4"/>
  <c r="BK63" i="4" s="1"/>
  <c r="BJ63" i="4"/>
  <c r="BI64" i="4"/>
  <c r="BK64" i="4" s="1"/>
  <c r="BI65" i="4"/>
  <c r="BJ65" i="4"/>
  <c r="BK65" i="4"/>
  <c r="BI66" i="4"/>
  <c r="BJ66" i="4" s="1"/>
  <c r="BI67" i="4"/>
  <c r="BK67" i="4" s="1"/>
  <c r="BJ67" i="4"/>
  <c r="BI68" i="4"/>
  <c r="BI69" i="4"/>
  <c r="BK69" i="4" s="1"/>
  <c r="BI70" i="4"/>
  <c r="BJ70" i="4" s="1"/>
  <c r="BI71" i="4"/>
  <c r="BK71" i="4" s="1"/>
  <c r="BI72" i="4"/>
  <c r="BJ72" i="4"/>
  <c r="BK72" i="4"/>
  <c r="BI73" i="4"/>
  <c r="BI74" i="4"/>
  <c r="BJ74" i="4" s="1"/>
  <c r="BI75" i="4"/>
  <c r="BI76" i="4"/>
  <c r="BJ76" i="4" s="1"/>
  <c r="BI77" i="4"/>
  <c r="BK77" i="4" s="1"/>
  <c r="BJ77" i="4"/>
  <c r="BI78" i="4"/>
  <c r="BJ78" i="4" s="1"/>
  <c r="BI79" i="4"/>
  <c r="BK79" i="4" s="1"/>
  <c r="BJ79" i="4"/>
  <c r="BI80" i="4"/>
  <c r="BK80" i="4" s="1"/>
  <c r="BJ80" i="4"/>
  <c r="BI81" i="4"/>
  <c r="BK81" i="4" s="1"/>
  <c r="BJ81" i="4"/>
  <c r="BI82" i="4"/>
  <c r="BJ82" i="4" s="1"/>
  <c r="BI83" i="4"/>
  <c r="BK83" i="4" s="1"/>
  <c r="BJ83" i="4"/>
  <c r="BI84" i="4"/>
  <c r="BI85" i="4"/>
  <c r="BK85" i="4" s="1"/>
  <c r="BJ85" i="4"/>
  <c r="BI86" i="4"/>
  <c r="BJ86" i="4" s="1"/>
  <c r="BI87" i="4"/>
  <c r="BK87" i="4" s="1"/>
  <c r="BJ87" i="4"/>
  <c r="BI88" i="4"/>
  <c r="BK88" i="4" s="1"/>
  <c r="BJ88" i="4"/>
  <c r="BI89" i="4"/>
  <c r="BI90" i="4"/>
  <c r="BJ90" i="4" s="1"/>
  <c r="BI91" i="4"/>
  <c r="BI92" i="4"/>
  <c r="BJ92" i="4" s="1"/>
  <c r="BK92" i="4"/>
  <c r="BI93" i="4"/>
  <c r="BJ93" i="4" s="1"/>
  <c r="BI94" i="4"/>
  <c r="BJ94" i="4" s="1"/>
  <c r="BI95" i="4"/>
  <c r="BK95" i="4" s="1"/>
  <c r="BI96" i="4"/>
  <c r="BK96" i="4" s="1"/>
  <c r="BJ96" i="4"/>
  <c r="BI97" i="4"/>
  <c r="BJ97" i="4" s="1"/>
  <c r="BI98" i="4"/>
  <c r="BJ98" i="4" s="1"/>
  <c r="BI99" i="4"/>
  <c r="BK99" i="4" s="1"/>
  <c r="BI100" i="4"/>
  <c r="BI101" i="4"/>
  <c r="BK101" i="4" s="1"/>
  <c r="BJ101" i="4"/>
  <c r="BI102" i="4"/>
  <c r="BJ102" i="4" s="1"/>
  <c r="BI103" i="4"/>
  <c r="BK103" i="4" s="1"/>
  <c r="BJ103" i="4"/>
  <c r="BI104" i="4"/>
  <c r="BJ104" i="4" s="1"/>
  <c r="BI105" i="4"/>
  <c r="BI106" i="4"/>
  <c r="BJ106" i="4" s="1"/>
  <c r="BI107" i="4"/>
  <c r="BI108" i="4"/>
  <c r="BJ108" i="4"/>
  <c r="BK108" i="4"/>
  <c r="BI109" i="4"/>
  <c r="BJ109" i="4" s="1"/>
  <c r="BI110" i="4"/>
  <c r="BJ110" i="4" s="1"/>
  <c r="BI111" i="4"/>
  <c r="BK111" i="4" s="1"/>
  <c r="BI112" i="4"/>
  <c r="BK112" i="4" s="1"/>
  <c r="BI113" i="4"/>
  <c r="BK113" i="4" s="1"/>
  <c r="BJ113" i="4"/>
  <c r="BI114" i="4"/>
  <c r="BJ114" i="4" s="1"/>
  <c r="BI115" i="4"/>
  <c r="BK115" i="4" s="1"/>
  <c r="BJ115" i="4"/>
  <c r="BI116" i="4"/>
  <c r="BI117" i="4"/>
  <c r="BK117" i="4" s="1"/>
  <c r="BJ117" i="4"/>
  <c r="BI118" i="4"/>
  <c r="BJ118" i="4" s="1"/>
  <c r="BI119" i="4"/>
  <c r="BK119" i="4" s="1"/>
  <c r="BJ119" i="4"/>
  <c r="BI120" i="4"/>
  <c r="BK120" i="4" s="1"/>
  <c r="BJ120" i="4"/>
  <c r="BI121" i="4"/>
  <c r="BI122" i="4"/>
  <c r="BJ122" i="4" s="1"/>
  <c r="BI123" i="4"/>
  <c r="BI124" i="4"/>
  <c r="BJ124" i="4" s="1"/>
  <c r="BK124" i="4"/>
  <c r="BI125" i="4"/>
  <c r="BJ125" i="4" s="1"/>
  <c r="BI126" i="4"/>
  <c r="BJ126" i="4" s="1"/>
  <c r="BI127" i="4"/>
  <c r="BK127" i="4" s="1"/>
  <c r="BK8" i="4"/>
  <c r="BI8" i="4"/>
  <c r="BJ8" i="4" s="1"/>
  <c r="BF9" i="4"/>
  <c r="BG9" i="4" s="1"/>
  <c r="BF10" i="4"/>
  <c r="BG10" i="4" s="1"/>
  <c r="BF11" i="4"/>
  <c r="BF12" i="4"/>
  <c r="BH12" i="4" s="1"/>
  <c r="BG12" i="4"/>
  <c r="BF13" i="4"/>
  <c r="BG13" i="4" s="1"/>
  <c r="BF14" i="4"/>
  <c r="BG14" i="4" s="1"/>
  <c r="BF15" i="4"/>
  <c r="BF16" i="4"/>
  <c r="BH16" i="4" s="1"/>
  <c r="BG16" i="4"/>
  <c r="BF17" i="4"/>
  <c r="BG17" i="4" s="1"/>
  <c r="BF18" i="4"/>
  <c r="BG18" i="4" s="1"/>
  <c r="BF19" i="4"/>
  <c r="BF20" i="4"/>
  <c r="BH20" i="4" s="1"/>
  <c r="BF21" i="4"/>
  <c r="BG21" i="4" s="1"/>
  <c r="BF22" i="4"/>
  <c r="BG22" i="4" s="1"/>
  <c r="BF23" i="4"/>
  <c r="BF24" i="4"/>
  <c r="BH24" i="4" s="1"/>
  <c r="BF25" i="4"/>
  <c r="BG25" i="4" s="1"/>
  <c r="BF26" i="4"/>
  <c r="BG26" i="4" s="1"/>
  <c r="BF27" i="4"/>
  <c r="BF28" i="4"/>
  <c r="BH28" i="4" s="1"/>
  <c r="BG28" i="4"/>
  <c r="BF29" i="4"/>
  <c r="BG29" i="4" s="1"/>
  <c r="BF30" i="4"/>
  <c r="BG30" i="4" s="1"/>
  <c r="BF31" i="4"/>
  <c r="BF32" i="4"/>
  <c r="BH32" i="4" s="1"/>
  <c r="BG32" i="4"/>
  <c r="BF33" i="4"/>
  <c r="BG33" i="4" s="1"/>
  <c r="BF34" i="4"/>
  <c r="BG34" i="4" s="1"/>
  <c r="BF35" i="4"/>
  <c r="BF36" i="4"/>
  <c r="BH36" i="4" s="1"/>
  <c r="BF37" i="4"/>
  <c r="BG37" i="4" s="1"/>
  <c r="BF38" i="4"/>
  <c r="BG38" i="4" s="1"/>
  <c r="BF39" i="4"/>
  <c r="BF40" i="4"/>
  <c r="BH40" i="4" s="1"/>
  <c r="BF41" i="4"/>
  <c r="BG41" i="4" s="1"/>
  <c r="BF42" i="4"/>
  <c r="BG42" i="4" s="1"/>
  <c r="BF43" i="4"/>
  <c r="BF44" i="4"/>
  <c r="BH44" i="4" s="1"/>
  <c r="BF45" i="4"/>
  <c r="BG45" i="4" s="1"/>
  <c r="BF46" i="4"/>
  <c r="BG46" i="4" s="1"/>
  <c r="BF47" i="4"/>
  <c r="BF48" i="4"/>
  <c r="BH48" i="4" s="1"/>
  <c r="BG48" i="4"/>
  <c r="BF49" i="4"/>
  <c r="BG49" i="4" s="1"/>
  <c r="BF50" i="4"/>
  <c r="BG50" i="4" s="1"/>
  <c r="BF51" i="4"/>
  <c r="BF52" i="4"/>
  <c r="BH52" i="4" s="1"/>
  <c r="BF53" i="4"/>
  <c r="BG53" i="4" s="1"/>
  <c r="BF54" i="4"/>
  <c r="BG54" i="4" s="1"/>
  <c r="BF55" i="4"/>
  <c r="BF56" i="4"/>
  <c r="BH56" i="4" s="1"/>
  <c r="BG56" i="4"/>
  <c r="BF57" i="4"/>
  <c r="BG57" i="4" s="1"/>
  <c r="BF58" i="4"/>
  <c r="BG58" i="4" s="1"/>
  <c r="BF59" i="4"/>
  <c r="BF60" i="4"/>
  <c r="BH60" i="4" s="1"/>
  <c r="BF61" i="4"/>
  <c r="BG61" i="4" s="1"/>
  <c r="BF62" i="4"/>
  <c r="BG62" i="4" s="1"/>
  <c r="BF63" i="4"/>
  <c r="BF64" i="4"/>
  <c r="BH64" i="4" s="1"/>
  <c r="BF65" i="4"/>
  <c r="BG65" i="4" s="1"/>
  <c r="BF66" i="4"/>
  <c r="BG66" i="4" s="1"/>
  <c r="BF67" i="4"/>
  <c r="BF68" i="4"/>
  <c r="BH68" i="4" s="1"/>
  <c r="BF69" i="4"/>
  <c r="BG69" i="4" s="1"/>
  <c r="BF70" i="4"/>
  <c r="BG70" i="4" s="1"/>
  <c r="BF71" i="4"/>
  <c r="BF72" i="4"/>
  <c r="BH72" i="4" s="1"/>
  <c r="BG72" i="4"/>
  <c r="BF73" i="4"/>
  <c r="BG73" i="4" s="1"/>
  <c r="BF74" i="4"/>
  <c r="BG74" i="4" s="1"/>
  <c r="BF75" i="4"/>
  <c r="BF76" i="4"/>
  <c r="BH76" i="4" s="1"/>
  <c r="BG76" i="4"/>
  <c r="BF77" i="4"/>
  <c r="BG77" i="4" s="1"/>
  <c r="BF78" i="4"/>
  <c r="BG78" i="4" s="1"/>
  <c r="BF79" i="4"/>
  <c r="BF80" i="4"/>
  <c r="BH80" i="4" s="1"/>
  <c r="BF81" i="4"/>
  <c r="BG81" i="4" s="1"/>
  <c r="BF82" i="4"/>
  <c r="BG82" i="4" s="1"/>
  <c r="BF83" i="4"/>
  <c r="BF84" i="4"/>
  <c r="BH84" i="4" s="1"/>
  <c r="BF85" i="4"/>
  <c r="BG85" i="4" s="1"/>
  <c r="BF86" i="4"/>
  <c r="BG86" i="4" s="1"/>
  <c r="BF87" i="4"/>
  <c r="BG87" i="4" s="1"/>
  <c r="BF88" i="4"/>
  <c r="BH88" i="4" s="1"/>
  <c r="BF89" i="4"/>
  <c r="BG89" i="4" s="1"/>
  <c r="BF90" i="4"/>
  <c r="BG90" i="4" s="1"/>
  <c r="BF91" i="4"/>
  <c r="BG91" i="4" s="1"/>
  <c r="BF92" i="4"/>
  <c r="BH92" i="4" s="1"/>
  <c r="BF93" i="4"/>
  <c r="BG93" i="4" s="1"/>
  <c r="BF94" i="4"/>
  <c r="BG94" i="4" s="1"/>
  <c r="BF95" i="4"/>
  <c r="BG95" i="4" s="1"/>
  <c r="BF96" i="4"/>
  <c r="BH96" i="4" s="1"/>
  <c r="BG96" i="4"/>
  <c r="BF97" i="4"/>
  <c r="BG97" i="4" s="1"/>
  <c r="BF98" i="4"/>
  <c r="BG98" i="4" s="1"/>
  <c r="BF99" i="4"/>
  <c r="BG99" i="4" s="1"/>
  <c r="BH99" i="4"/>
  <c r="BF100" i="4"/>
  <c r="BH100" i="4" s="1"/>
  <c r="BF101" i="4"/>
  <c r="BG101" i="4" s="1"/>
  <c r="BF102" i="4"/>
  <c r="BG102" i="4" s="1"/>
  <c r="BF103" i="4"/>
  <c r="BG103" i="4" s="1"/>
  <c r="BF104" i="4"/>
  <c r="BH104" i="4" s="1"/>
  <c r="BF105" i="4"/>
  <c r="BG105" i="4" s="1"/>
  <c r="BF106" i="4"/>
  <c r="BG106" i="4" s="1"/>
  <c r="BF107" i="4"/>
  <c r="BG107" i="4" s="1"/>
  <c r="BF108" i="4"/>
  <c r="BH108" i="4" s="1"/>
  <c r="BF109" i="4"/>
  <c r="BG109" i="4" s="1"/>
  <c r="BF110" i="4"/>
  <c r="BG110" i="4" s="1"/>
  <c r="BF111" i="4"/>
  <c r="BG111" i="4" s="1"/>
  <c r="BF112" i="4"/>
  <c r="BH112" i="4" s="1"/>
  <c r="BG112" i="4"/>
  <c r="BF113" i="4"/>
  <c r="BG113" i="4" s="1"/>
  <c r="BF114" i="4"/>
  <c r="BG114" i="4" s="1"/>
  <c r="BF115" i="4"/>
  <c r="BH115" i="4" s="1"/>
  <c r="BF116" i="4"/>
  <c r="BG116" i="4" s="1"/>
  <c r="BH116" i="4"/>
  <c r="BF117" i="4"/>
  <c r="BG117" i="4" s="1"/>
  <c r="BF118" i="4"/>
  <c r="BG118" i="4" s="1"/>
  <c r="BF119" i="4"/>
  <c r="BH119" i="4" s="1"/>
  <c r="BG119" i="4"/>
  <c r="BF120" i="4"/>
  <c r="BG120" i="4" s="1"/>
  <c r="BF121" i="4"/>
  <c r="BG121" i="4" s="1"/>
  <c r="BF122" i="4"/>
  <c r="BG122" i="4" s="1"/>
  <c r="BF123" i="4"/>
  <c r="BH123" i="4" s="1"/>
  <c r="BF124" i="4"/>
  <c r="BG124" i="4" s="1"/>
  <c r="BH124" i="4"/>
  <c r="BF125" i="4"/>
  <c r="BG125" i="4" s="1"/>
  <c r="BF126" i="4"/>
  <c r="BG126" i="4" s="1"/>
  <c r="BF127" i="4"/>
  <c r="BH127" i="4" s="1"/>
  <c r="BG127" i="4"/>
  <c r="BF8" i="4"/>
  <c r="BH8" i="4" s="1"/>
  <c r="BI7" i="4"/>
  <c r="BK7" i="4" s="1"/>
  <c r="BF7" i="4"/>
  <c r="BG7" i="4" s="1"/>
  <c r="BJ11" i="4" l="1"/>
  <c r="BJ7" i="4"/>
  <c r="BJ112" i="4"/>
  <c r="BK109" i="4"/>
  <c r="BK104" i="4"/>
  <c r="BK97" i="4"/>
  <c r="BK93" i="4"/>
  <c r="BK76" i="4"/>
  <c r="BJ69" i="4"/>
  <c r="BJ47" i="4"/>
  <c r="BK44" i="4"/>
  <c r="BJ31" i="4"/>
  <c r="BK28" i="4"/>
  <c r="BJ15" i="4"/>
  <c r="BK12" i="4"/>
  <c r="BK125" i="4"/>
  <c r="BJ99" i="4"/>
  <c r="BJ95" i="4"/>
  <c r="BJ71" i="4"/>
  <c r="BJ64" i="4"/>
  <c r="BJ51" i="4"/>
  <c r="BJ35" i="4"/>
  <c r="BJ19" i="4"/>
  <c r="BH7" i="4"/>
  <c r="BH107" i="4"/>
  <c r="BG104" i="4"/>
  <c r="BH91" i="4"/>
  <c r="BG88" i="4"/>
  <c r="BG64" i="4"/>
  <c r="BG40" i="4"/>
  <c r="BG24" i="4"/>
  <c r="BG123" i="4"/>
  <c r="BH120" i="4"/>
  <c r="BG115" i="4"/>
  <c r="BG80" i="4"/>
  <c r="BG60" i="4"/>
  <c r="BG36" i="4"/>
  <c r="BG20" i="4"/>
  <c r="BJ68" i="4"/>
  <c r="BK68" i="4"/>
  <c r="BJ25" i="4"/>
  <c r="BK25" i="4"/>
  <c r="BG8" i="4"/>
  <c r="BG83" i="4"/>
  <c r="BH83" i="4"/>
  <c r="BG67" i="4"/>
  <c r="BH67" i="4"/>
  <c r="BG51" i="4"/>
  <c r="BH51" i="4"/>
  <c r="BG44" i="4"/>
  <c r="BG35" i="4"/>
  <c r="BH35" i="4"/>
  <c r="BG19" i="4"/>
  <c r="BH19" i="4"/>
  <c r="BJ105" i="4"/>
  <c r="BK105" i="4"/>
  <c r="BK75" i="4"/>
  <c r="BJ75" i="4"/>
  <c r="BJ45" i="4"/>
  <c r="BK45" i="4"/>
  <c r="BJ29" i="4"/>
  <c r="BK29" i="4"/>
  <c r="BJ13" i="4"/>
  <c r="BK13" i="4"/>
  <c r="BK123" i="4"/>
  <c r="BJ123" i="4"/>
  <c r="BG79" i="4"/>
  <c r="BH79" i="4"/>
  <c r="BG63" i="4"/>
  <c r="BH63" i="4"/>
  <c r="BG47" i="4"/>
  <c r="BH47" i="4"/>
  <c r="BG31" i="4"/>
  <c r="BH31" i="4"/>
  <c r="BG15" i="4"/>
  <c r="BH15" i="4"/>
  <c r="BJ121" i="4"/>
  <c r="BK121" i="4"/>
  <c r="BJ100" i="4"/>
  <c r="BK100" i="4"/>
  <c r="BJ89" i="4"/>
  <c r="BK89" i="4"/>
  <c r="BK59" i="4"/>
  <c r="BJ59" i="4"/>
  <c r="BJ49" i="4"/>
  <c r="BK49" i="4"/>
  <c r="BJ33" i="4"/>
  <c r="BK33" i="4"/>
  <c r="BJ17" i="4"/>
  <c r="BK17" i="4"/>
  <c r="BG71" i="4"/>
  <c r="BH71" i="4"/>
  <c r="BG55" i="4"/>
  <c r="BH55" i="4"/>
  <c r="BG39" i="4"/>
  <c r="BH39" i="4"/>
  <c r="BG23" i="4"/>
  <c r="BH23" i="4"/>
  <c r="BK91" i="4"/>
  <c r="BJ91" i="4"/>
  <c r="BJ57" i="4"/>
  <c r="BK57" i="4"/>
  <c r="BJ41" i="4"/>
  <c r="BK41" i="4"/>
  <c r="BJ9" i="4"/>
  <c r="BK9" i="4"/>
  <c r="BH111" i="4"/>
  <c r="BG108" i="4"/>
  <c r="BH103" i="4"/>
  <c r="BG100" i="4"/>
  <c r="BH95" i="4"/>
  <c r="BG92" i="4"/>
  <c r="BH87" i="4"/>
  <c r="BG84" i="4"/>
  <c r="BG75" i="4"/>
  <c r="BH75" i="4"/>
  <c r="BG68" i="4"/>
  <c r="BG59" i="4"/>
  <c r="BH59" i="4"/>
  <c r="BG52" i="4"/>
  <c r="BG43" i="4"/>
  <c r="BH43" i="4"/>
  <c r="BG27" i="4"/>
  <c r="BH27" i="4"/>
  <c r="BG11" i="4"/>
  <c r="BH11" i="4"/>
  <c r="BJ116" i="4"/>
  <c r="BK116" i="4"/>
  <c r="BK107" i="4"/>
  <c r="BJ107" i="4"/>
  <c r="BJ84" i="4"/>
  <c r="BK84" i="4"/>
  <c r="BJ73" i="4"/>
  <c r="BK73" i="4"/>
  <c r="BJ53" i="4"/>
  <c r="BK53" i="4"/>
  <c r="BJ37" i="4"/>
  <c r="BK37" i="4"/>
  <c r="BJ21" i="4"/>
  <c r="BK21" i="4"/>
  <c r="BJ127" i="4"/>
  <c r="BJ111" i="4"/>
  <c r="BK126" i="4"/>
  <c r="BK122" i="4"/>
  <c r="BK118" i="4"/>
  <c r="BK114" i="4"/>
  <c r="BK110" i="4"/>
  <c r="BK106" i="4"/>
  <c r="BK102" i="4"/>
  <c r="BK98" i="4"/>
  <c r="BK94" i="4"/>
  <c r="BK90" i="4"/>
  <c r="BK86" i="4"/>
  <c r="BK82" i="4"/>
  <c r="BK78" i="4"/>
  <c r="BK74" i="4"/>
  <c r="BK70" i="4"/>
  <c r="BK66" i="4"/>
  <c r="BK62" i="4"/>
  <c r="BK58" i="4"/>
  <c r="BK54" i="4"/>
  <c r="BK50" i="4"/>
  <c r="BK46" i="4"/>
  <c r="BK42" i="4"/>
  <c r="BK38" i="4"/>
  <c r="BK34" i="4"/>
  <c r="BK30" i="4"/>
  <c r="BK26" i="4"/>
  <c r="BK22" i="4"/>
  <c r="BK18" i="4"/>
  <c r="BK14" i="4"/>
  <c r="BK10" i="4"/>
  <c r="BH125" i="4"/>
  <c r="BH121" i="4"/>
  <c r="BH117" i="4"/>
  <c r="BH113" i="4"/>
  <c r="BH109" i="4"/>
  <c r="BH105" i="4"/>
  <c r="BH101" i="4"/>
  <c r="BH97" i="4"/>
  <c r="BH93" i="4"/>
  <c r="BH89" i="4"/>
  <c r="BH85" i="4"/>
  <c r="BH81" i="4"/>
  <c r="BH77" i="4"/>
  <c r="BH73" i="4"/>
  <c r="BH69" i="4"/>
  <c r="BH65" i="4"/>
  <c r="BH61" i="4"/>
  <c r="BH57" i="4"/>
  <c r="BH53" i="4"/>
  <c r="BH49" i="4"/>
  <c r="BH45" i="4"/>
  <c r="BH41" i="4"/>
  <c r="BH37" i="4"/>
  <c r="BH33" i="4"/>
  <c r="BH29" i="4"/>
  <c r="BH25" i="4"/>
  <c r="BH21" i="4"/>
  <c r="BH17" i="4"/>
  <c r="BH13" i="4"/>
  <c r="BH9" i="4"/>
  <c r="BH126" i="4"/>
  <c r="BH122" i="4"/>
  <c r="BH118" i="4"/>
  <c r="BH114" i="4"/>
  <c r="BH110" i="4"/>
  <c r="BH106" i="4"/>
  <c r="BH102" i="4"/>
  <c r="BH98" i="4"/>
  <c r="BH94" i="4"/>
  <c r="BH90" i="4"/>
  <c r="BH86" i="4"/>
  <c r="BH82" i="4"/>
  <c r="BH78" i="4"/>
  <c r="BH74" i="4"/>
  <c r="BH70" i="4"/>
  <c r="BH66" i="4"/>
  <c r="BH62" i="4"/>
  <c r="BH58" i="4"/>
  <c r="BH54" i="4"/>
  <c r="BH50" i="4"/>
  <c r="BH46" i="4"/>
  <c r="BH42" i="4"/>
  <c r="BH38" i="4"/>
  <c r="BH34" i="4"/>
  <c r="BH30" i="4"/>
  <c r="BH26" i="4"/>
  <c r="BH22" i="4"/>
  <c r="BH18" i="4"/>
  <c r="BH14" i="4"/>
  <c r="BH10" i="4"/>
  <c r="BH8" i="1"/>
  <c r="BI8" i="1" s="1"/>
  <c r="BH9" i="1"/>
  <c r="BI9" i="1" s="1"/>
  <c r="BH10" i="1"/>
  <c r="BI10" i="1"/>
  <c r="BJ10" i="1"/>
  <c r="BH11" i="1"/>
  <c r="BI11" i="1"/>
  <c r="BJ11" i="1"/>
  <c r="BH12" i="1"/>
  <c r="BI12" i="1" s="1"/>
  <c r="BH13" i="1"/>
  <c r="BI13" i="1" s="1"/>
  <c r="BH14" i="1"/>
  <c r="BI14" i="1"/>
  <c r="BJ14" i="1"/>
  <c r="BH15" i="1"/>
  <c r="BI15" i="1"/>
  <c r="BJ15" i="1"/>
  <c r="BH16" i="1"/>
  <c r="BI16" i="1" s="1"/>
  <c r="BH17" i="1"/>
  <c r="BI17" i="1" s="1"/>
  <c r="BH18" i="1"/>
  <c r="BI18" i="1"/>
  <c r="BJ18" i="1"/>
  <c r="BH19" i="1"/>
  <c r="BI19" i="1"/>
  <c r="BJ19" i="1"/>
  <c r="BH20" i="1"/>
  <c r="BI20" i="1" s="1"/>
  <c r="BH21" i="1"/>
  <c r="BI21" i="1" s="1"/>
  <c r="BH22" i="1"/>
  <c r="BI22" i="1"/>
  <c r="BJ22" i="1"/>
  <c r="BH23" i="1"/>
  <c r="BI23" i="1"/>
  <c r="BJ23" i="1"/>
  <c r="BH24" i="1"/>
  <c r="BI24" i="1" s="1"/>
  <c r="BH25" i="1"/>
  <c r="BI25" i="1" s="1"/>
  <c r="BH26" i="1"/>
  <c r="BI26" i="1"/>
  <c r="BJ26" i="1"/>
  <c r="BH27" i="1"/>
  <c r="BI27" i="1"/>
  <c r="BJ27" i="1"/>
  <c r="BH28" i="1"/>
  <c r="BI28" i="1" s="1"/>
  <c r="BH29" i="1"/>
  <c r="BI29" i="1" s="1"/>
  <c r="BH30" i="1"/>
  <c r="BI30" i="1"/>
  <c r="BJ30" i="1"/>
  <c r="BH31" i="1"/>
  <c r="BI31" i="1"/>
  <c r="BJ31" i="1"/>
  <c r="BH32" i="1"/>
  <c r="BI32" i="1" s="1"/>
  <c r="BH33" i="1"/>
  <c r="BI33" i="1" s="1"/>
  <c r="BH34" i="1"/>
  <c r="BI34" i="1"/>
  <c r="BJ34" i="1"/>
  <c r="BH35" i="1"/>
  <c r="BI35" i="1"/>
  <c r="BJ35" i="1"/>
  <c r="BH36" i="1"/>
  <c r="BI36" i="1" s="1"/>
  <c r="BH37" i="1"/>
  <c r="BI37" i="1" s="1"/>
  <c r="BH38" i="1"/>
  <c r="BI38" i="1"/>
  <c r="BJ38" i="1"/>
  <c r="BH39" i="1"/>
  <c r="BI39" i="1"/>
  <c r="BJ39" i="1"/>
  <c r="BH40" i="1"/>
  <c r="BI40" i="1" s="1"/>
  <c r="BH41" i="1"/>
  <c r="BI41" i="1" s="1"/>
  <c r="BH42" i="1"/>
  <c r="BI42" i="1"/>
  <c r="BJ42" i="1"/>
  <c r="BH43" i="1"/>
  <c r="BI43" i="1"/>
  <c r="BJ43" i="1"/>
  <c r="BH44" i="1"/>
  <c r="BI44" i="1" s="1"/>
  <c r="BH45" i="1"/>
  <c r="BI45" i="1" s="1"/>
  <c r="BH46" i="1"/>
  <c r="BI46" i="1"/>
  <c r="BJ46" i="1"/>
  <c r="BH47" i="1"/>
  <c r="BI47" i="1"/>
  <c r="BJ47" i="1"/>
  <c r="BH48" i="1"/>
  <c r="BI48" i="1" s="1"/>
  <c r="BH49" i="1"/>
  <c r="BI49" i="1" s="1"/>
  <c r="BH50" i="1"/>
  <c r="BI50" i="1"/>
  <c r="BJ50" i="1"/>
  <c r="BH51" i="1"/>
  <c r="BI51" i="1"/>
  <c r="BJ51" i="1"/>
  <c r="BH52" i="1"/>
  <c r="BI52" i="1" s="1"/>
  <c r="BH53" i="1"/>
  <c r="BI53" i="1" s="1"/>
  <c r="BH54" i="1"/>
  <c r="BI54" i="1"/>
  <c r="BJ54" i="1"/>
  <c r="BH55" i="1"/>
  <c r="BI55" i="1"/>
  <c r="BJ55" i="1"/>
  <c r="BH56" i="1"/>
  <c r="BI56" i="1" s="1"/>
  <c r="BH57" i="1"/>
  <c r="BI57" i="1" s="1"/>
  <c r="BH58" i="1"/>
  <c r="BI58" i="1"/>
  <c r="BJ58" i="1"/>
  <c r="BH59" i="1"/>
  <c r="BI59" i="1"/>
  <c r="BJ59" i="1"/>
  <c r="BH60" i="1"/>
  <c r="BI60" i="1" s="1"/>
  <c r="BH61" i="1"/>
  <c r="BI61" i="1" s="1"/>
  <c r="BH62" i="1"/>
  <c r="BI62" i="1"/>
  <c r="BJ62" i="1"/>
  <c r="BH63" i="1"/>
  <c r="BI63" i="1"/>
  <c r="BJ63" i="1"/>
  <c r="BH64" i="1"/>
  <c r="BI64" i="1" s="1"/>
  <c r="BH65" i="1"/>
  <c r="BI65" i="1" s="1"/>
  <c r="BH66" i="1"/>
  <c r="BI66" i="1"/>
  <c r="BJ66" i="1"/>
  <c r="BH67" i="1"/>
  <c r="BI67" i="1"/>
  <c r="BJ67" i="1"/>
  <c r="BH68" i="1"/>
  <c r="BI68" i="1" s="1"/>
  <c r="BJ7" i="1"/>
  <c r="BI7" i="1"/>
  <c r="BH7" i="1"/>
  <c r="BE9" i="1"/>
  <c r="BF9" i="1" s="1"/>
  <c r="BG9" i="1"/>
  <c r="BE10" i="1"/>
  <c r="BF10" i="1" s="1"/>
  <c r="BE11" i="1"/>
  <c r="BG11" i="1" s="1"/>
  <c r="BF11" i="1"/>
  <c r="BE12" i="1"/>
  <c r="BF12" i="1"/>
  <c r="BG12" i="1"/>
  <c r="BE13" i="1"/>
  <c r="BF13" i="1" s="1"/>
  <c r="BG13" i="1"/>
  <c r="BE14" i="1"/>
  <c r="BF14" i="1" s="1"/>
  <c r="BE15" i="1"/>
  <c r="BG15" i="1" s="1"/>
  <c r="BF15" i="1"/>
  <c r="BE16" i="1"/>
  <c r="BF16" i="1"/>
  <c r="BG16" i="1"/>
  <c r="BE17" i="1"/>
  <c r="BF17" i="1" s="1"/>
  <c r="BG17" i="1"/>
  <c r="BE18" i="1"/>
  <c r="BF18" i="1" s="1"/>
  <c r="BE19" i="1"/>
  <c r="BG19" i="1" s="1"/>
  <c r="BF19" i="1"/>
  <c r="BE20" i="1"/>
  <c r="BF20" i="1"/>
  <c r="BG20" i="1"/>
  <c r="BE21" i="1"/>
  <c r="BF21" i="1" s="1"/>
  <c r="BG21" i="1"/>
  <c r="BE22" i="1"/>
  <c r="BF22" i="1" s="1"/>
  <c r="BE23" i="1"/>
  <c r="BG23" i="1" s="1"/>
  <c r="BF23" i="1"/>
  <c r="BE24" i="1"/>
  <c r="BF24" i="1"/>
  <c r="BG24" i="1"/>
  <c r="BE25" i="1"/>
  <c r="BF25" i="1" s="1"/>
  <c r="BG25" i="1"/>
  <c r="BE26" i="1"/>
  <c r="BF26" i="1" s="1"/>
  <c r="BE27" i="1"/>
  <c r="BG27" i="1" s="1"/>
  <c r="BF27" i="1"/>
  <c r="BE28" i="1"/>
  <c r="BF28" i="1"/>
  <c r="BG28" i="1"/>
  <c r="BE29" i="1"/>
  <c r="BF29" i="1" s="1"/>
  <c r="BG29" i="1"/>
  <c r="BE30" i="1"/>
  <c r="BF30" i="1" s="1"/>
  <c r="BE31" i="1"/>
  <c r="BG31" i="1" s="1"/>
  <c r="BF31" i="1"/>
  <c r="BE32" i="1"/>
  <c r="BF32" i="1"/>
  <c r="BG32" i="1"/>
  <c r="BE33" i="1"/>
  <c r="BF33" i="1" s="1"/>
  <c r="BG33" i="1"/>
  <c r="BE34" i="1"/>
  <c r="BF34" i="1" s="1"/>
  <c r="BE35" i="1"/>
  <c r="BG35" i="1" s="1"/>
  <c r="BF35" i="1"/>
  <c r="BE36" i="1"/>
  <c r="BF36" i="1"/>
  <c r="BG36" i="1"/>
  <c r="BE37" i="1"/>
  <c r="BF37" i="1" s="1"/>
  <c r="BG37" i="1"/>
  <c r="BE38" i="1"/>
  <c r="BF38" i="1" s="1"/>
  <c r="BE39" i="1"/>
  <c r="BG39" i="1" s="1"/>
  <c r="BF39" i="1"/>
  <c r="BE40" i="1"/>
  <c r="BF40" i="1"/>
  <c r="BG40" i="1"/>
  <c r="BE41" i="1"/>
  <c r="BF41" i="1" s="1"/>
  <c r="BG41" i="1"/>
  <c r="BE42" i="1"/>
  <c r="BF42" i="1" s="1"/>
  <c r="BE43" i="1"/>
  <c r="BG43" i="1" s="1"/>
  <c r="BF43" i="1"/>
  <c r="BE44" i="1"/>
  <c r="BF44" i="1"/>
  <c r="BG44" i="1"/>
  <c r="BE45" i="1"/>
  <c r="BF45" i="1"/>
  <c r="BG45" i="1"/>
  <c r="BE46" i="1"/>
  <c r="BF46" i="1" s="1"/>
  <c r="BE47" i="1"/>
  <c r="BG47" i="1" s="1"/>
  <c r="BF47" i="1"/>
  <c r="BE48" i="1"/>
  <c r="BF48" i="1"/>
  <c r="BG48" i="1"/>
  <c r="BE49" i="1"/>
  <c r="BF49" i="1"/>
  <c r="BG49" i="1"/>
  <c r="BE50" i="1"/>
  <c r="BF50" i="1" s="1"/>
  <c r="BE51" i="1"/>
  <c r="BG51" i="1" s="1"/>
  <c r="BF51" i="1"/>
  <c r="BE52" i="1"/>
  <c r="BF52" i="1"/>
  <c r="BG52" i="1"/>
  <c r="BE53" i="1"/>
  <c r="BF53" i="1"/>
  <c r="BG53" i="1"/>
  <c r="BE54" i="1"/>
  <c r="BF54" i="1" s="1"/>
  <c r="BE55" i="1"/>
  <c r="BG55" i="1" s="1"/>
  <c r="BF55" i="1"/>
  <c r="BE56" i="1"/>
  <c r="BF56" i="1"/>
  <c r="BG56" i="1"/>
  <c r="BE57" i="1"/>
  <c r="BF57" i="1"/>
  <c r="BG57" i="1"/>
  <c r="BE58" i="1"/>
  <c r="BF58" i="1" s="1"/>
  <c r="BE59" i="1"/>
  <c r="BG59" i="1" s="1"/>
  <c r="BF59" i="1"/>
  <c r="BE60" i="1"/>
  <c r="BF60" i="1"/>
  <c r="BG60" i="1"/>
  <c r="BE61" i="1"/>
  <c r="BF61" i="1"/>
  <c r="BG61" i="1"/>
  <c r="BE62" i="1"/>
  <c r="BF62" i="1" s="1"/>
  <c r="BE63" i="1"/>
  <c r="BG63" i="1" s="1"/>
  <c r="BF63" i="1"/>
  <c r="BE64" i="1"/>
  <c r="BF64" i="1"/>
  <c r="BG64" i="1"/>
  <c r="BE65" i="1"/>
  <c r="BF65" i="1"/>
  <c r="BG65" i="1"/>
  <c r="BE66" i="1"/>
  <c r="BF66" i="1" s="1"/>
  <c r="BE67" i="1"/>
  <c r="BG67" i="1" s="1"/>
  <c r="BF67" i="1"/>
  <c r="BE68" i="1"/>
  <c r="BF68" i="1"/>
  <c r="BG68" i="1"/>
  <c r="BE8" i="1"/>
  <c r="BF8" i="1" s="1"/>
  <c r="BG7" i="1"/>
  <c r="BF7" i="1"/>
  <c r="BJ68" i="1" l="1"/>
  <c r="BJ64" i="1"/>
  <c r="BJ60" i="1"/>
  <c r="BJ56" i="1"/>
  <c r="BJ52" i="1"/>
  <c r="BJ48" i="1"/>
  <c r="BJ44" i="1"/>
  <c r="BJ40" i="1"/>
  <c r="BJ36" i="1"/>
  <c r="BJ32" i="1"/>
  <c r="BJ28" i="1"/>
  <c r="BJ24" i="1"/>
  <c r="BJ20" i="1"/>
  <c r="BJ16" i="1"/>
  <c r="BJ12" i="1"/>
  <c r="BJ8" i="1"/>
  <c r="BJ65" i="1"/>
  <c r="BJ61" i="1"/>
  <c r="BJ57" i="1"/>
  <c r="BJ53" i="1"/>
  <c r="BJ49" i="1"/>
  <c r="BJ45" i="1"/>
  <c r="BJ41" i="1"/>
  <c r="BJ37" i="1"/>
  <c r="BJ33" i="1"/>
  <c r="BJ29" i="1"/>
  <c r="BJ25" i="1"/>
  <c r="BJ21" i="1"/>
  <c r="BJ17" i="1"/>
  <c r="BJ13" i="1"/>
  <c r="BJ9" i="1"/>
  <c r="BG66" i="1"/>
  <c r="BG62" i="1"/>
  <c r="BG58" i="1"/>
  <c r="BG54" i="1"/>
  <c r="BG50" i="1"/>
  <c r="BG46" i="1"/>
  <c r="BG42" i="1"/>
  <c r="BG38" i="1"/>
  <c r="BG34" i="1"/>
  <c r="BG30" i="1"/>
  <c r="BG26" i="1"/>
  <c r="BG22" i="1"/>
  <c r="BG18" i="1"/>
  <c r="BG14" i="1"/>
  <c r="BG10" i="1"/>
  <c r="BG8" i="1"/>
  <c r="BR111" i="4" l="1"/>
  <c r="I23" i="4" l="1"/>
  <c r="J23" i="4" s="1"/>
  <c r="O23" i="4"/>
  <c r="P23" i="4" s="1"/>
  <c r="U23" i="4"/>
  <c r="V23" i="4" s="1"/>
  <c r="AA23" i="4"/>
  <c r="AB23" i="4" s="1"/>
  <c r="AG23" i="4"/>
  <c r="AH23" i="4"/>
  <c r="AL23" i="4"/>
  <c r="AM23" i="4"/>
  <c r="AN23" i="4"/>
  <c r="AP23" i="4" s="1"/>
  <c r="AQ23" i="4"/>
  <c r="AR23" i="4" s="1"/>
  <c r="AT23" i="4"/>
  <c r="AV23" i="4" s="1"/>
  <c r="BR23" i="4"/>
  <c r="BS23" i="4" s="1"/>
  <c r="BU23" i="4"/>
  <c r="BV23" i="4" s="1"/>
  <c r="BX23" i="4"/>
  <c r="BY23" i="4" s="1"/>
  <c r="BZ23" i="4" l="1"/>
  <c r="AU23" i="4"/>
  <c r="BW23" i="4"/>
  <c r="K23" i="4"/>
  <c r="AS23" i="4"/>
  <c r="BT23" i="4"/>
  <c r="AO23" i="4"/>
  <c r="AC23" i="4"/>
  <c r="W23" i="4"/>
  <c r="Q23" i="4"/>
  <c r="AL105" i="4"/>
  <c r="BR7" i="4" l="1"/>
  <c r="U7" i="4"/>
  <c r="T7" i="1"/>
  <c r="U7" i="1" s="1"/>
  <c r="V7" i="1" l="1"/>
  <c r="O7" i="4"/>
  <c r="BT7" i="4"/>
  <c r="BS7" i="4"/>
  <c r="AQ7" i="4"/>
  <c r="AR7" i="4" s="1"/>
  <c r="AS7" i="1"/>
  <c r="AP7" i="1"/>
  <c r="AL9" i="4"/>
  <c r="AM9" i="4"/>
  <c r="AL10" i="4"/>
  <c r="AM10" i="4"/>
  <c r="AL11" i="4"/>
  <c r="AM11" i="4"/>
  <c r="AL12" i="4"/>
  <c r="AM12" i="4"/>
  <c r="AL13" i="4"/>
  <c r="AM13" i="4"/>
  <c r="AL14" i="4"/>
  <c r="AM14" i="4"/>
  <c r="AL15" i="4"/>
  <c r="AM15" i="4"/>
  <c r="AL16" i="4"/>
  <c r="AM16" i="4"/>
  <c r="AL17" i="4"/>
  <c r="AM17" i="4"/>
  <c r="AL18" i="4"/>
  <c r="AM18" i="4"/>
  <c r="AL19" i="4"/>
  <c r="AM19" i="4"/>
  <c r="AL20" i="4"/>
  <c r="AM20" i="4"/>
  <c r="AL21" i="4"/>
  <c r="AM21" i="4"/>
  <c r="AL22" i="4"/>
  <c r="AM22" i="4"/>
  <c r="AL24" i="4"/>
  <c r="AM24" i="4"/>
  <c r="AL25" i="4"/>
  <c r="AM25" i="4"/>
  <c r="AL26" i="4"/>
  <c r="AM26" i="4"/>
  <c r="AL27" i="4"/>
  <c r="AM27" i="4"/>
  <c r="AL28" i="4"/>
  <c r="AM28" i="4"/>
  <c r="AL29" i="4"/>
  <c r="AM29" i="4"/>
  <c r="AL30" i="4"/>
  <c r="AM30" i="4"/>
  <c r="AL31" i="4"/>
  <c r="AM31" i="4"/>
  <c r="AL32" i="4"/>
  <c r="AM32" i="4"/>
  <c r="AL33" i="4"/>
  <c r="AM33" i="4"/>
  <c r="AL34" i="4"/>
  <c r="AM34" i="4"/>
  <c r="AL35" i="4"/>
  <c r="AM35" i="4"/>
  <c r="AL36" i="4"/>
  <c r="AM36" i="4"/>
  <c r="AL37" i="4"/>
  <c r="AM37" i="4"/>
  <c r="AL38" i="4"/>
  <c r="AM38" i="4"/>
  <c r="AL39" i="4"/>
  <c r="AM39" i="4"/>
  <c r="AL40" i="4"/>
  <c r="AM40" i="4"/>
  <c r="AL41" i="4"/>
  <c r="AM41" i="4"/>
  <c r="AL42" i="4"/>
  <c r="AM42" i="4"/>
  <c r="AL43" i="4"/>
  <c r="AM43" i="4"/>
  <c r="AL44" i="4"/>
  <c r="AM44" i="4"/>
  <c r="AL45" i="4"/>
  <c r="AM45" i="4"/>
  <c r="AL46" i="4"/>
  <c r="AM46" i="4"/>
  <c r="AL47" i="4"/>
  <c r="AM47" i="4"/>
  <c r="AL48" i="4"/>
  <c r="AM48" i="4"/>
  <c r="AL49" i="4"/>
  <c r="AM49" i="4"/>
  <c r="AL50" i="4"/>
  <c r="AM50" i="4"/>
  <c r="AL51" i="4"/>
  <c r="AM51" i="4"/>
  <c r="AL52" i="4"/>
  <c r="AM52" i="4"/>
  <c r="AL53" i="4"/>
  <c r="AM53" i="4"/>
  <c r="AL54" i="4"/>
  <c r="AM54" i="4"/>
  <c r="AL55" i="4"/>
  <c r="AM55" i="4"/>
  <c r="AL56" i="4"/>
  <c r="AM56" i="4"/>
  <c r="AL57" i="4"/>
  <c r="AM57" i="4"/>
  <c r="AL58" i="4"/>
  <c r="AM58" i="4"/>
  <c r="AL59" i="4"/>
  <c r="AM59" i="4"/>
  <c r="AL60" i="4"/>
  <c r="AM60" i="4"/>
  <c r="AL61" i="4"/>
  <c r="AM61" i="4"/>
  <c r="AL62" i="4"/>
  <c r="AM62" i="4"/>
  <c r="AL63" i="4"/>
  <c r="AM63" i="4"/>
  <c r="AL64" i="4"/>
  <c r="AM64" i="4"/>
  <c r="AL65" i="4"/>
  <c r="AM65" i="4"/>
  <c r="AL66" i="4"/>
  <c r="AM66" i="4"/>
  <c r="AL67" i="4"/>
  <c r="AM67" i="4"/>
  <c r="AL68" i="4"/>
  <c r="AM68" i="4"/>
  <c r="AL69" i="4"/>
  <c r="AM69" i="4"/>
  <c r="AL70" i="4"/>
  <c r="AM70" i="4"/>
  <c r="AL71" i="4"/>
  <c r="AM71" i="4"/>
  <c r="AL72" i="4"/>
  <c r="AM72" i="4"/>
  <c r="AL73" i="4"/>
  <c r="AM73" i="4"/>
  <c r="AL74" i="4"/>
  <c r="AM74" i="4"/>
  <c r="AL75" i="4"/>
  <c r="AM75" i="4"/>
  <c r="AL76" i="4"/>
  <c r="AM76" i="4"/>
  <c r="AL77" i="4"/>
  <c r="AM77" i="4"/>
  <c r="AL78" i="4"/>
  <c r="AM78" i="4"/>
  <c r="AL79" i="4"/>
  <c r="AM79" i="4"/>
  <c r="AL80" i="4"/>
  <c r="AM80" i="4"/>
  <c r="AL81" i="4"/>
  <c r="AM81" i="4"/>
  <c r="AL82" i="4"/>
  <c r="AM82" i="4"/>
  <c r="AL83" i="4"/>
  <c r="AM83" i="4"/>
  <c r="AL84" i="4"/>
  <c r="AM84" i="4"/>
  <c r="AL85" i="4"/>
  <c r="AM85" i="4"/>
  <c r="AL86" i="4"/>
  <c r="AM86" i="4"/>
  <c r="AL87" i="4"/>
  <c r="AM87" i="4"/>
  <c r="AL88" i="4"/>
  <c r="AM88" i="4"/>
  <c r="AL89" i="4"/>
  <c r="AM89" i="4"/>
  <c r="AL90" i="4"/>
  <c r="AM90" i="4"/>
  <c r="AL91" i="4"/>
  <c r="AM91" i="4"/>
  <c r="AL92" i="4"/>
  <c r="AM92" i="4"/>
  <c r="AL93" i="4"/>
  <c r="AM93" i="4"/>
  <c r="AL94" i="4"/>
  <c r="AM94" i="4"/>
  <c r="AL95" i="4"/>
  <c r="AM95" i="4"/>
  <c r="AL96" i="4"/>
  <c r="AM96" i="4"/>
  <c r="AL97" i="4"/>
  <c r="AM97" i="4"/>
  <c r="AL98" i="4"/>
  <c r="AM98" i="4"/>
  <c r="AL99" i="4"/>
  <c r="AM99" i="4"/>
  <c r="AL100" i="4"/>
  <c r="AM100" i="4"/>
  <c r="AL101" i="4"/>
  <c r="AM101" i="4"/>
  <c r="AL102" i="4"/>
  <c r="AM102" i="4"/>
  <c r="AL103" i="4"/>
  <c r="AM103" i="4"/>
  <c r="AL104" i="4"/>
  <c r="AM104" i="4"/>
  <c r="AM105" i="4"/>
  <c r="AL106" i="4"/>
  <c r="AM106" i="4"/>
  <c r="AL107" i="4"/>
  <c r="AM107" i="4"/>
  <c r="AL108" i="4"/>
  <c r="AM108" i="4"/>
  <c r="AL109" i="4"/>
  <c r="AM109" i="4"/>
  <c r="AL110" i="4"/>
  <c r="AM110" i="4"/>
  <c r="AL111" i="4"/>
  <c r="AM111" i="4"/>
  <c r="AL112" i="4"/>
  <c r="AM112" i="4"/>
  <c r="AL113" i="4"/>
  <c r="AM113" i="4"/>
  <c r="AL114" i="4"/>
  <c r="AM114" i="4"/>
  <c r="AL115" i="4"/>
  <c r="AM115" i="4"/>
  <c r="AL116" i="4"/>
  <c r="AM116" i="4"/>
  <c r="AL117" i="4"/>
  <c r="AM117" i="4"/>
  <c r="AL118" i="4"/>
  <c r="AM118" i="4"/>
  <c r="AL119" i="4"/>
  <c r="AM119" i="4"/>
  <c r="AL120" i="4"/>
  <c r="AM120" i="4"/>
  <c r="AL121" i="4"/>
  <c r="AM121" i="4"/>
  <c r="AL122" i="4"/>
  <c r="AM122" i="4"/>
  <c r="AL123" i="4"/>
  <c r="AM123" i="4"/>
  <c r="AL124" i="4"/>
  <c r="AM124" i="4"/>
  <c r="AL125" i="4"/>
  <c r="AM125" i="4"/>
  <c r="AL126" i="4"/>
  <c r="AM126" i="4"/>
  <c r="AL127" i="4"/>
  <c r="AM127" i="4"/>
  <c r="AM8" i="4"/>
  <c r="AL8" i="4"/>
  <c r="AM7" i="4"/>
  <c r="AL7" i="4"/>
  <c r="AG9" i="4"/>
  <c r="AH9" i="4"/>
  <c r="AG10" i="4"/>
  <c r="AH10" i="4"/>
  <c r="AG11" i="4"/>
  <c r="AH11" i="4"/>
  <c r="AG12" i="4"/>
  <c r="AH12" i="4"/>
  <c r="AG13" i="4"/>
  <c r="AH13" i="4"/>
  <c r="AG14" i="4"/>
  <c r="AH14" i="4"/>
  <c r="AG15" i="4"/>
  <c r="AH15" i="4"/>
  <c r="AG16" i="4"/>
  <c r="AH16" i="4"/>
  <c r="AG17" i="4"/>
  <c r="AH17" i="4"/>
  <c r="AG18" i="4"/>
  <c r="AH18" i="4"/>
  <c r="AG19" i="4"/>
  <c r="AH19" i="4"/>
  <c r="AG20" i="4"/>
  <c r="AH20" i="4"/>
  <c r="AG21" i="4"/>
  <c r="AH21" i="4"/>
  <c r="AG22" i="4"/>
  <c r="AH22" i="4"/>
  <c r="AG24" i="4"/>
  <c r="AH24" i="4"/>
  <c r="AG25" i="4"/>
  <c r="AH25" i="4"/>
  <c r="AG26" i="4"/>
  <c r="AH26" i="4"/>
  <c r="AG27" i="4"/>
  <c r="AH27" i="4"/>
  <c r="AG28" i="4"/>
  <c r="AH28" i="4"/>
  <c r="AG29" i="4"/>
  <c r="AH29" i="4"/>
  <c r="AG30" i="4"/>
  <c r="AH30" i="4"/>
  <c r="AG31" i="4"/>
  <c r="AH31" i="4"/>
  <c r="AG32" i="4"/>
  <c r="AH32" i="4"/>
  <c r="AG33" i="4"/>
  <c r="AH33" i="4"/>
  <c r="AG34" i="4"/>
  <c r="AH34" i="4"/>
  <c r="AG35" i="4"/>
  <c r="AH35" i="4"/>
  <c r="AG36" i="4"/>
  <c r="AH36" i="4"/>
  <c r="AG37" i="4"/>
  <c r="AH37" i="4"/>
  <c r="AG38" i="4"/>
  <c r="AH38" i="4"/>
  <c r="AG39" i="4"/>
  <c r="AH39" i="4"/>
  <c r="AG40" i="4"/>
  <c r="AH40" i="4"/>
  <c r="AG41" i="4"/>
  <c r="AH41" i="4"/>
  <c r="AG42" i="4"/>
  <c r="AH42" i="4"/>
  <c r="AG43" i="4"/>
  <c r="AH43" i="4"/>
  <c r="AG44" i="4"/>
  <c r="AH44" i="4"/>
  <c r="AG45" i="4"/>
  <c r="AH45" i="4"/>
  <c r="AG46" i="4"/>
  <c r="AH46" i="4"/>
  <c r="AG47" i="4"/>
  <c r="AH47" i="4"/>
  <c r="AG48" i="4"/>
  <c r="AH48" i="4"/>
  <c r="AG49" i="4"/>
  <c r="AH49" i="4"/>
  <c r="AG50" i="4"/>
  <c r="AH50" i="4"/>
  <c r="AG51" i="4"/>
  <c r="AH51" i="4"/>
  <c r="AG52" i="4"/>
  <c r="AH52" i="4"/>
  <c r="AG53" i="4"/>
  <c r="AH53" i="4"/>
  <c r="AG54" i="4"/>
  <c r="AH54" i="4"/>
  <c r="AG55" i="4"/>
  <c r="AH55" i="4"/>
  <c r="AG56" i="4"/>
  <c r="AH56" i="4"/>
  <c r="AG57" i="4"/>
  <c r="AH57" i="4"/>
  <c r="AG58" i="4"/>
  <c r="AH58" i="4"/>
  <c r="AG59" i="4"/>
  <c r="AH59" i="4"/>
  <c r="AG60" i="4"/>
  <c r="AH60" i="4"/>
  <c r="AG61" i="4"/>
  <c r="AH61" i="4"/>
  <c r="AG62" i="4"/>
  <c r="AH62" i="4"/>
  <c r="AG63" i="4"/>
  <c r="AH63" i="4"/>
  <c r="AG64" i="4"/>
  <c r="AH64" i="4"/>
  <c r="AG65" i="4"/>
  <c r="AH65" i="4"/>
  <c r="AG66" i="4"/>
  <c r="AH66" i="4"/>
  <c r="AG67" i="4"/>
  <c r="AH67" i="4"/>
  <c r="AG68" i="4"/>
  <c r="AH68" i="4"/>
  <c r="AG69" i="4"/>
  <c r="AH69" i="4"/>
  <c r="AG70" i="4"/>
  <c r="AH70" i="4"/>
  <c r="AG71" i="4"/>
  <c r="AH71" i="4"/>
  <c r="AG72" i="4"/>
  <c r="AH72" i="4"/>
  <c r="AG73" i="4"/>
  <c r="AH73" i="4"/>
  <c r="AG74" i="4"/>
  <c r="AH74" i="4"/>
  <c r="AG75" i="4"/>
  <c r="AH75" i="4"/>
  <c r="AG76" i="4"/>
  <c r="AH76" i="4"/>
  <c r="AG77" i="4"/>
  <c r="AH77" i="4"/>
  <c r="AG78" i="4"/>
  <c r="AH78" i="4"/>
  <c r="AG79" i="4"/>
  <c r="AH79" i="4"/>
  <c r="AG80" i="4"/>
  <c r="AH80" i="4"/>
  <c r="AG81" i="4"/>
  <c r="AH81" i="4"/>
  <c r="AG82" i="4"/>
  <c r="AH82" i="4"/>
  <c r="AG83" i="4"/>
  <c r="AH83" i="4"/>
  <c r="AG84" i="4"/>
  <c r="AH84" i="4"/>
  <c r="AG85" i="4"/>
  <c r="AH85" i="4"/>
  <c r="AG86" i="4"/>
  <c r="AH86" i="4"/>
  <c r="AG87" i="4"/>
  <c r="AH87" i="4"/>
  <c r="AG88" i="4"/>
  <c r="AH88" i="4"/>
  <c r="AG89" i="4"/>
  <c r="AH89" i="4"/>
  <c r="AG90" i="4"/>
  <c r="AH90" i="4"/>
  <c r="AG91" i="4"/>
  <c r="AH91" i="4"/>
  <c r="AG92" i="4"/>
  <c r="AH92" i="4"/>
  <c r="AG93" i="4"/>
  <c r="AH93" i="4"/>
  <c r="AG94" i="4"/>
  <c r="AH94" i="4"/>
  <c r="AG95" i="4"/>
  <c r="AH95" i="4"/>
  <c r="AG96" i="4"/>
  <c r="AH96" i="4"/>
  <c r="AG97" i="4"/>
  <c r="AH97" i="4"/>
  <c r="AG98" i="4"/>
  <c r="AH98" i="4"/>
  <c r="AG99" i="4"/>
  <c r="AH99" i="4"/>
  <c r="AG100" i="4"/>
  <c r="AH100" i="4"/>
  <c r="AG101" i="4"/>
  <c r="AH101" i="4"/>
  <c r="AG102" i="4"/>
  <c r="AH102" i="4"/>
  <c r="AG103" i="4"/>
  <c r="AH103" i="4"/>
  <c r="AG104" i="4"/>
  <c r="AH104" i="4"/>
  <c r="AG105" i="4"/>
  <c r="AH105" i="4"/>
  <c r="AG106" i="4"/>
  <c r="AH106" i="4"/>
  <c r="AG107" i="4"/>
  <c r="AH107" i="4"/>
  <c r="AG108" i="4"/>
  <c r="AH108" i="4"/>
  <c r="AG109" i="4"/>
  <c r="AH109" i="4"/>
  <c r="AG110" i="4"/>
  <c r="AH110" i="4"/>
  <c r="AG111" i="4"/>
  <c r="AH111" i="4"/>
  <c r="AG112" i="4"/>
  <c r="AH112" i="4"/>
  <c r="AG113" i="4"/>
  <c r="AH113" i="4"/>
  <c r="AG114" i="4"/>
  <c r="AH114" i="4"/>
  <c r="AG115" i="4"/>
  <c r="AH115" i="4"/>
  <c r="AG116" i="4"/>
  <c r="AH116" i="4"/>
  <c r="AG117" i="4"/>
  <c r="AH117" i="4"/>
  <c r="AG118" i="4"/>
  <c r="AH118" i="4"/>
  <c r="AG119" i="4"/>
  <c r="AH119" i="4"/>
  <c r="AG120" i="4"/>
  <c r="AH120" i="4"/>
  <c r="AG121" i="4"/>
  <c r="AH121" i="4"/>
  <c r="AG122" i="4"/>
  <c r="AH122" i="4"/>
  <c r="AG123" i="4"/>
  <c r="AH123" i="4"/>
  <c r="AG124" i="4"/>
  <c r="AH124" i="4"/>
  <c r="AG125" i="4"/>
  <c r="AH125" i="4"/>
  <c r="AG126" i="4"/>
  <c r="AH126" i="4"/>
  <c r="AG127" i="4"/>
  <c r="AH127" i="4"/>
  <c r="AH8" i="4"/>
  <c r="AG8" i="4"/>
  <c r="AH7" i="4"/>
  <c r="AG7" i="4"/>
  <c r="W7" i="4"/>
  <c r="V7" i="4"/>
  <c r="P7" i="4"/>
  <c r="Q7" i="4"/>
  <c r="Z7" i="1"/>
  <c r="AS7" i="4" l="1"/>
  <c r="I7" i="4" l="1"/>
  <c r="J7" i="4" s="1"/>
  <c r="H7" i="1"/>
  <c r="J7" i="1" s="1"/>
  <c r="K7" i="4" l="1"/>
  <c r="I7" i="1"/>
  <c r="AD3" i="4"/>
  <c r="AA7" i="4"/>
  <c r="AN7" i="4"/>
  <c r="AT7" i="4"/>
  <c r="BQ3" i="4"/>
  <c r="BO3" i="4"/>
  <c r="BN3" i="4"/>
  <c r="BL3" i="4"/>
  <c r="BE3" i="4"/>
  <c r="BC3" i="4"/>
  <c r="BB3" i="4"/>
  <c r="AZ3" i="4"/>
  <c r="AY3" i="4"/>
  <c r="AW3" i="4"/>
  <c r="AK3" i="4"/>
  <c r="AI3" i="4"/>
  <c r="AF3" i="4"/>
  <c r="Z3" i="4"/>
  <c r="X3" i="4"/>
  <c r="T3" i="4"/>
  <c r="R3" i="4"/>
  <c r="N3" i="4"/>
  <c r="L3" i="4"/>
  <c r="H3" i="4"/>
  <c r="F3" i="4"/>
  <c r="C3" i="4"/>
  <c r="AC7" i="4" l="1"/>
  <c r="AB7" i="4"/>
  <c r="AU7" i="4"/>
  <c r="AV7" i="4"/>
  <c r="AP7" i="4"/>
  <c r="AO7" i="4"/>
  <c r="O3" i="4"/>
  <c r="Q3" i="4" s="1"/>
  <c r="CA3" i="4"/>
  <c r="CC3" i="4" s="1"/>
  <c r="AT3" i="4"/>
  <c r="AV3" i="4" s="1"/>
  <c r="AA3" i="4"/>
  <c r="AC3" i="4" s="1"/>
  <c r="U3" i="4"/>
  <c r="W3" i="4" s="1"/>
  <c r="AM50" i="1"/>
  <c r="AO50" i="1" s="1"/>
  <c r="I94" i="4" l="1"/>
  <c r="J94" i="4" l="1"/>
  <c r="K94" i="4"/>
  <c r="AF7" i="1"/>
  <c r="BK6" i="1" l="1"/>
  <c r="BX127" i="4" l="1"/>
  <c r="BU127" i="4"/>
  <c r="BR127" i="4"/>
  <c r="AT127" i="4"/>
  <c r="AQ127" i="4"/>
  <c r="AN127" i="4"/>
  <c r="AA127" i="4"/>
  <c r="U127" i="4"/>
  <c r="O127" i="4"/>
  <c r="I127" i="4"/>
  <c r="BX126" i="4"/>
  <c r="BU126" i="4"/>
  <c r="BR126" i="4"/>
  <c r="AT126" i="4"/>
  <c r="AQ126" i="4"/>
  <c r="AN126" i="4"/>
  <c r="AA126" i="4"/>
  <c r="U126" i="4"/>
  <c r="O126" i="4"/>
  <c r="I126" i="4"/>
  <c r="BX125" i="4"/>
  <c r="BU125" i="4"/>
  <c r="BR125" i="4"/>
  <c r="AT125" i="4"/>
  <c r="AQ125" i="4"/>
  <c r="AN125" i="4"/>
  <c r="AA125" i="4"/>
  <c r="U125" i="4"/>
  <c r="O125" i="4"/>
  <c r="I125" i="4"/>
  <c r="BX124" i="4"/>
  <c r="BU124" i="4"/>
  <c r="BR124" i="4"/>
  <c r="AT124" i="4"/>
  <c r="AQ124" i="4"/>
  <c r="AN124" i="4"/>
  <c r="AA124" i="4"/>
  <c r="U124" i="4"/>
  <c r="O124" i="4"/>
  <c r="I124" i="4"/>
  <c r="BX123" i="4"/>
  <c r="BU123" i="4"/>
  <c r="BR123" i="4"/>
  <c r="AT123" i="4"/>
  <c r="AQ123" i="4"/>
  <c r="AN123" i="4"/>
  <c r="AA123" i="4"/>
  <c r="U123" i="4"/>
  <c r="O123" i="4"/>
  <c r="I123" i="4"/>
  <c r="BX122" i="4"/>
  <c r="BU122" i="4"/>
  <c r="BR122" i="4"/>
  <c r="AT122" i="4"/>
  <c r="AQ122" i="4"/>
  <c r="AN122" i="4"/>
  <c r="AA122" i="4"/>
  <c r="U122" i="4"/>
  <c r="O122" i="4"/>
  <c r="I122" i="4"/>
  <c r="BX121" i="4"/>
  <c r="BU121" i="4"/>
  <c r="BR121" i="4"/>
  <c r="AT121" i="4"/>
  <c r="AQ121" i="4"/>
  <c r="AN121" i="4"/>
  <c r="AA121" i="4"/>
  <c r="U121" i="4"/>
  <c r="O121" i="4"/>
  <c r="I121" i="4"/>
  <c r="BX120" i="4"/>
  <c r="BU120" i="4"/>
  <c r="BR120" i="4"/>
  <c r="AT120" i="4"/>
  <c r="AQ120" i="4"/>
  <c r="AN120" i="4"/>
  <c r="AA120" i="4"/>
  <c r="U120" i="4"/>
  <c r="O120" i="4"/>
  <c r="I120" i="4"/>
  <c r="BX119" i="4"/>
  <c r="BU119" i="4"/>
  <c r="BR119" i="4"/>
  <c r="AT119" i="4"/>
  <c r="AQ119" i="4"/>
  <c r="AN119" i="4"/>
  <c r="AA119" i="4"/>
  <c r="U119" i="4"/>
  <c r="O119" i="4"/>
  <c r="I119" i="4"/>
  <c r="BX118" i="4"/>
  <c r="BU118" i="4"/>
  <c r="BR118" i="4"/>
  <c r="AT118" i="4"/>
  <c r="AQ118" i="4"/>
  <c r="AN118" i="4"/>
  <c r="AA118" i="4"/>
  <c r="U118" i="4"/>
  <c r="O118" i="4"/>
  <c r="I118" i="4"/>
  <c r="BX117" i="4"/>
  <c r="BU117" i="4"/>
  <c r="BR117" i="4"/>
  <c r="AT117" i="4"/>
  <c r="AQ117" i="4"/>
  <c r="AN117" i="4"/>
  <c r="AA117" i="4"/>
  <c r="U117" i="4"/>
  <c r="O117" i="4"/>
  <c r="I117" i="4"/>
  <c r="BX116" i="4"/>
  <c r="BU116" i="4"/>
  <c r="BR116" i="4"/>
  <c r="AT116" i="4"/>
  <c r="AQ116" i="4"/>
  <c r="AN116" i="4"/>
  <c r="AA116" i="4"/>
  <c r="U116" i="4"/>
  <c r="O116" i="4"/>
  <c r="I116" i="4"/>
  <c r="BX115" i="4"/>
  <c r="BU115" i="4"/>
  <c r="BR115" i="4"/>
  <c r="AT115" i="4"/>
  <c r="AQ115" i="4"/>
  <c r="AN115" i="4"/>
  <c r="AA115" i="4"/>
  <c r="U115" i="4"/>
  <c r="O115" i="4"/>
  <c r="I115" i="4"/>
  <c r="BX114" i="4"/>
  <c r="BU114" i="4"/>
  <c r="BR114" i="4"/>
  <c r="AT114" i="4"/>
  <c r="AQ114" i="4"/>
  <c r="AN114" i="4"/>
  <c r="AA114" i="4"/>
  <c r="U114" i="4"/>
  <c r="O114" i="4"/>
  <c r="I114" i="4"/>
  <c r="BX113" i="4"/>
  <c r="BU113" i="4"/>
  <c r="BR113" i="4"/>
  <c r="AT113" i="4"/>
  <c r="AQ113" i="4"/>
  <c r="AN113" i="4"/>
  <c r="AA113" i="4"/>
  <c r="U113" i="4"/>
  <c r="O113" i="4"/>
  <c r="I113" i="4"/>
  <c r="BX112" i="4"/>
  <c r="BU112" i="4"/>
  <c r="BR112" i="4"/>
  <c r="AT112" i="4"/>
  <c r="AQ112" i="4"/>
  <c r="AN112" i="4"/>
  <c r="AA112" i="4"/>
  <c r="U112" i="4"/>
  <c r="O112" i="4"/>
  <c r="I112" i="4"/>
  <c r="BX111" i="4"/>
  <c r="BU111" i="4"/>
  <c r="AT111" i="4"/>
  <c r="AQ111" i="4"/>
  <c r="AN111" i="4"/>
  <c r="AA111" i="4"/>
  <c r="U111" i="4"/>
  <c r="O111" i="4"/>
  <c r="I111" i="4"/>
  <c r="BX110" i="4"/>
  <c r="BU110" i="4"/>
  <c r="BR110" i="4"/>
  <c r="AT110" i="4"/>
  <c r="AQ110" i="4"/>
  <c r="AN110" i="4"/>
  <c r="AA110" i="4"/>
  <c r="U110" i="4"/>
  <c r="O110" i="4"/>
  <c r="I110" i="4"/>
  <c r="BX109" i="4"/>
  <c r="BU109" i="4"/>
  <c r="BR109" i="4"/>
  <c r="AT109" i="4"/>
  <c r="AQ109" i="4"/>
  <c r="AN109" i="4"/>
  <c r="AA109" i="4"/>
  <c r="U109" i="4"/>
  <c r="O109" i="4"/>
  <c r="I109" i="4"/>
  <c r="BX108" i="4"/>
  <c r="BU108" i="4"/>
  <c r="BR108" i="4"/>
  <c r="AT108" i="4"/>
  <c r="AQ108" i="4"/>
  <c r="AN108" i="4"/>
  <c r="AA108" i="4"/>
  <c r="U108" i="4"/>
  <c r="O108" i="4"/>
  <c r="I108" i="4"/>
  <c r="BX107" i="4"/>
  <c r="BU107" i="4"/>
  <c r="BR107" i="4"/>
  <c r="AT107" i="4"/>
  <c r="AQ107" i="4"/>
  <c r="AN107" i="4"/>
  <c r="AA107" i="4"/>
  <c r="U107" i="4"/>
  <c r="O107" i="4"/>
  <c r="I107" i="4"/>
  <c r="BX106" i="4"/>
  <c r="BU106" i="4"/>
  <c r="BR106" i="4"/>
  <c r="AT106" i="4"/>
  <c r="AQ106" i="4"/>
  <c r="AN106" i="4"/>
  <c r="AA106" i="4"/>
  <c r="U106" i="4"/>
  <c r="O106" i="4"/>
  <c r="I106" i="4"/>
  <c r="BX105" i="4"/>
  <c r="BU105" i="4"/>
  <c r="BR105" i="4"/>
  <c r="AT105" i="4"/>
  <c r="AQ105" i="4"/>
  <c r="AN105" i="4"/>
  <c r="AA105" i="4"/>
  <c r="U105" i="4"/>
  <c r="O105" i="4"/>
  <c r="I105" i="4"/>
  <c r="BX104" i="4"/>
  <c r="BU104" i="4"/>
  <c r="BR104" i="4"/>
  <c r="AT104" i="4"/>
  <c r="AQ104" i="4"/>
  <c r="AN104" i="4"/>
  <c r="AA104" i="4"/>
  <c r="U104" i="4"/>
  <c r="O104" i="4"/>
  <c r="I104" i="4"/>
  <c r="BX103" i="4"/>
  <c r="BU103" i="4"/>
  <c r="BR103" i="4"/>
  <c r="AT103" i="4"/>
  <c r="AQ103" i="4"/>
  <c r="AN103" i="4"/>
  <c r="AA103" i="4"/>
  <c r="U103" i="4"/>
  <c r="O103" i="4"/>
  <c r="I103" i="4"/>
  <c r="BX102" i="4"/>
  <c r="BU102" i="4"/>
  <c r="BR102" i="4"/>
  <c r="AT102" i="4"/>
  <c r="AQ102" i="4"/>
  <c r="AN102" i="4"/>
  <c r="AA102" i="4"/>
  <c r="U102" i="4"/>
  <c r="O102" i="4"/>
  <c r="I102" i="4"/>
  <c r="BX101" i="4"/>
  <c r="BU101" i="4"/>
  <c r="BR101" i="4"/>
  <c r="AT101" i="4"/>
  <c r="AQ101" i="4"/>
  <c r="AN101" i="4"/>
  <c r="AA101" i="4"/>
  <c r="U101" i="4"/>
  <c r="O101" i="4"/>
  <c r="I101" i="4"/>
  <c r="BX100" i="4"/>
  <c r="BU100" i="4"/>
  <c r="BR100" i="4"/>
  <c r="AT100" i="4"/>
  <c r="AQ100" i="4"/>
  <c r="AN100" i="4"/>
  <c r="AA100" i="4"/>
  <c r="U100" i="4"/>
  <c r="O100" i="4"/>
  <c r="I100" i="4"/>
  <c r="BX99" i="4"/>
  <c r="BU99" i="4"/>
  <c r="BR99" i="4"/>
  <c r="AT99" i="4"/>
  <c r="AQ99" i="4"/>
  <c r="AN99" i="4"/>
  <c r="AA99" i="4"/>
  <c r="U99" i="4"/>
  <c r="O99" i="4"/>
  <c r="Q99" i="4" s="1"/>
  <c r="I99" i="4"/>
  <c r="BX98" i="4"/>
  <c r="BU98" i="4"/>
  <c r="BR98" i="4"/>
  <c r="AT98" i="4"/>
  <c r="AQ98" i="4"/>
  <c r="AN98" i="4"/>
  <c r="AA98" i="4"/>
  <c r="U98" i="4"/>
  <c r="O98" i="4"/>
  <c r="I98" i="4"/>
  <c r="BX97" i="4"/>
  <c r="BU97" i="4"/>
  <c r="BR97" i="4"/>
  <c r="AT97" i="4"/>
  <c r="AQ97" i="4"/>
  <c r="AN97" i="4"/>
  <c r="AA97" i="4"/>
  <c r="U97" i="4"/>
  <c r="O97" i="4"/>
  <c r="I97" i="4"/>
  <c r="BX96" i="4"/>
  <c r="BU96" i="4"/>
  <c r="BR96" i="4"/>
  <c r="AT96" i="4"/>
  <c r="AQ96" i="4"/>
  <c r="AN96" i="4"/>
  <c r="AA96" i="4"/>
  <c r="U96" i="4"/>
  <c r="O96" i="4"/>
  <c r="I96" i="4"/>
  <c r="BX95" i="4"/>
  <c r="BU95" i="4"/>
  <c r="BR95" i="4"/>
  <c r="AT95" i="4"/>
  <c r="AQ95" i="4"/>
  <c r="AN95" i="4"/>
  <c r="AA95" i="4"/>
  <c r="U95" i="4"/>
  <c r="O95" i="4"/>
  <c r="I95" i="4"/>
  <c r="BX94" i="4"/>
  <c r="BR94" i="4"/>
  <c r="AT94" i="4"/>
  <c r="AQ94" i="4"/>
  <c r="AN94" i="4"/>
  <c r="AA94" i="4"/>
  <c r="U94" i="4"/>
  <c r="O94" i="4"/>
  <c r="BX93" i="4"/>
  <c r="BU93" i="4"/>
  <c r="BR93" i="4"/>
  <c r="AT93" i="4"/>
  <c r="AQ93" i="4"/>
  <c r="AN93" i="4"/>
  <c r="AA93" i="4"/>
  <c r="U93" i="4"/>
  <c r="O93" i="4"/>
  <c r="I93" i="4"/>
  <c r="BX92" i="4"/>
  <c r="BU92" i="4"/>
  <c r="BR92" i="4"/>
  <c r="AT92" i="4"/>
  <c r="AQ92" i="4"/>
  <c r="AN92" i="4"/>
  <c r="AA92" i="4"/>
  <c r="U92" i="4"/>
  <c r="O92" i="4"/>
  <c r="I92" i="4"/>
  <c r="BX91" i="4"/>
  <c r="BU91" i="4"/>
  <c r="BR91" i="4"/>
  <c r="AT91" i="4"/>
  <c r="AQ91" i="4"/>
  <c r="AN91" i="4"/>
  <c r="AA91" i="4"/>
  <c r="U91" i="4"/>
  <c r="O91" i="4"/>
  <c r="I91" i="4"/>
  <c r="BX90" i="4"/>
  <c r="BU90" i="4"/>
  <c r="BR90" i="4"/>
  <c r="AT90" i="4"/>
  <c r="AQ90" i="4"/>
  <c r="AN90" i="4"/>
  <c r="AA90" i="4"/>
  <c r="U90" i="4"/>
  <c r="O90" i="4"/>
  <c r="I90" i="4"/>
  <c r="BX89" i="4"/>
  <c r="BU89" i="4"/>
  <c r="BR89" i="4"/>
  <c r="AT89" i="4"/>
  <c r="AQ89" i="4"/>
  <c r="AN89" i="4"/>
  <c r="AA89" i="4"/>
  <c r="U89" i="4"/>
  <c r="O89" i="4"/>
  <c r="I89" i="4"/>
  <c r="BX88" i="4"/>
  <c r="BU88" i="4"/>
  <c r="BR88" i="4"/>
  <c r="AT88" i="4"/>
  <c r="AQ88" i="4"/>
  <c r="AN88" i="4"/>
  <c r="AA88" i="4"/>
  <c r="U88" i="4"/>
  <c r="O88" i="4"/>
  <c r="I88" i="4"/>
  <c r="BX87" i="4"/>
  <c r="BU87" i="4"/>
  <c r="BR87" i="4"/>
  <c r="AT87" i="4"/>
  <c r="AQ87" i="4"/>
  <c r="AN87" i="4"/>
  <c r="AA87" i="4"/>
  <c r="U87" i="4"/>
  <c r="O87" i="4"/>
  <c r="I87" i="4"/>
  <c r="BX86" i="4"/>
  <c r="BU86" i="4"/>
  <c r="BR86" i="4"/>
  <c r="AT86" i="4"/>
  <c r="AQ86" i="4"/>
  <c r="AN86" i="4"/>
  <c r="AA86" i="4"/>
  <c r="U86" i="4"/>
  <c r="O86" i="4"/>
  <c r="I86" i="4"/>
  <c r="BX85" i="4"/>
  <c r="BU85" i="4"/>
  <c r="BR85" i="4"/>
  <c r="AT85" i="4"/>
  <c r="AQ85" i="4"/>
  <c r="AN85" i="4"/>
  <c r="AA85" i="4"/>
  <c r="U85" i="4"/>
  <c r="O85" i="4"/>
  <c r="I85" i="4"/>
  <c r="BX84" i="4"/>
  <c r="BU84" i="4"/>
  <c r="BR84" i="4"/>
  <c r="AT84" i="4"/>
  <c r="AQ84" i="4"/>
  <c r="AN84" i="4"/>
  <c r="AA84" i="4"/>
  <c r="U84" i="4"/>
  <c r="O84" i="4"/>
  <c r="I84" i="4"/>
  <c r="BX83" i="4"/>
  <c r="BU83" i="4"/>
  <c r="BR83" i="4"/>
  <c r="AT83" i="4"/>
  <c r="AQ83" i="4"/>
  <c r="AN83" i="4"/>
  <c r="AA83" i="4"/>
  <c r="U83" i="4"/>
  <c r="O83" i="4"/>
  <c r="I83" i="4"/>
  <c r="BX82" i="4"/>
  <c r="BU82" i="4"/>
  <c r="BR82" i="4"/>
  <c r="AT82" i="4"/>
  <c r="AQ82" i="4"/>
  <c r="AN82" i="4"/>
  <c r="AA82" i="4"/>
  <c r="U82" i="4"/>
  <c r="O82" i="4"/>
  <c r="I82" i="4"/>
  <c r="BX81" i="4"/>
  <c r="BU81" i="4"/>
  <c r="BR81" i="4"/>
  <c r="AT81" i="4"/>
  <c r="AQ81" i="4"/>
  <c r="AN81" i="4"/>
  <c r="AA81" i="4"/>
  <c r="U81" i="4"/>
  <c r="O81" i="4"/>
  <c r="I81" i="4"/>
  <c r="BX80" i="4"/>
  <c r="BU80" i="4"/>
  <c r="BR80" i="4"/>
  <c r="AT80" i="4"/>
  <c r="AQ80" i="4"/>
  <c r="AN80" i="4"/>
  <c r="AA80" i="4"/>
  <c r="U80" i="4"/>
  <c r="O80" i="4"/>
  <c r="I80" i="4"/>
  <c r="BX79" i="4"/>
  <c r="BU79" i="4"/>
  <c r="BR79" i="4"/>
  <c r="AT79" i="4"/>
  <c r="AQ79" i="4"/>
  <c r="AN79" i="4"/>
  <c r="AA79" i="4"/>
  <c r="U79" i="4"/>
  <c r="O79" i="4"/>
  <c r="I79" i="4"/>
  <c r="BX78" i="4"/>
  <c r="BU78" i="4"/>
  <c r="BR78" i="4"/>
  <c r="AT78" i="4"/>
  <c r="AQ78" i="4"/>
  <c r="AN78" i="4"/>
  <c r="AA78" i="4"/>
  <c r="U78" i="4"/>
  <c r="O78" i="4"/>
  <c r="I78" i="4"/>
  <c r="BX77" i="4"/>
  <c r="BU77" i="4"/>
  <c r="BR77" i="4"/>
  <c r="AT77" i="4"/>
  <c r="AQ77" i="4"/>
  <c r="AN77" i="4"/>
  <c r="AA77" i="4"/>
  <c r="U77" i="4"/>
  <c r="O77" i="4"/>
  <c r="I77" i="4"/>
  <c r="BX76" i="4"/>
  <c r="BU76" i="4"/>
  <c r="BR76" i="4"/>
  <c r="AT76" i="4"/>
  <c r="AQ76" i="4"/>
  <c r="AN76" i="4"/>
  <c r="AA76" i="4"/>
  <c r="U76" i="4"/>
  <c r="O76" i="4"/>
  <c r="I76" i="4"/>
  <c r="BX75" i="4"/>
  <c r="BU75" i="4"/>
  <c r="BR75" i="4"/>
  <c r="AT75" i="4"/>
  <c r="AQ75" i="4"/>
  <c r="AN75" i="4"/>
  <c r="AA75" i="4"/>
  <c r="U75" i="4"/>
  <c r="O75" i="4"/>
  <c r="I75" i="4"/>
  <c r="BX74" i="4"/>
  <c r="BU74" i="4"/>
  <c r="BR74" i="4"/>
  <c r="AT74" i="4"/>
  <c r="AQ74" i="4"/>
  <c r="AN74" i="4"/>
  <c r="AA74" i="4"/>
  <c r="U74" i="4"/>
  <c r="O74" i="4"/>
  <c r="I74" i="4"/>
  <c r="BX73" i="4"/>
  <c r="BU73" i="4"/>
  <c r="BR73" i="4"/>
  <c r="AT73" i="4"/>
  <c r="AQ73" i="4"/>
  <c r="AN73" i="4"/>
  <c r="AA73" i="4"/>
  <c r="U73" i="4"/>
  <c r="O73" i="4"/>
  <c r="I73" i="4"/>
  <c r="BX72" i="4"/>
  <c r="BU72" i="4"/>
  <c r="BR72" i="4"/>
  <c r="AT72" i="4"/>
  <c r="AQ72" i="4"/>
  <c r="AN72" i="4"/>
  <c r="AA72" i="4"/>
  <c r="U72" i="4"/>
  <c r="O72" i="4"/>
  <c r="I72" i="4"/>
  <c r="BX71" i="4"/>
  <c r="BU71" i="4"/>
  <c r="BR71" i="4"/>
  <c r="AT71" i="4"/>
  <c r="AQ71" i="4"/>
  <c r="AN71" i="4"/>
  <c r="AA71" i="4"/>
  <c r="U71" i="4"/>
  <c r="O71" i="4"/>
  <c r="I71" i="4"/>
  <c r="BX70" i="4"/>
  <c r="BU70" i="4"/>
  <c r="BR70" i="4"/>
  <c r="AT70" i="4"/>
  <c r="AQ70" i="4"/>
  <c r="AN70" i="4"/>
  <c r="AA70" i="4"/>
  <c r="U70" i="4"/>
  <c r="O70" i="4"/>
  <c r="I70" i="4"/>
  <c r="BX69" i="4"/>
  <c r="BU69" i="4"/>
  <c r="BR69" i="4"/>
  <c r="AT69" i="4"/>
  <c r="AQ69" i="4"/>
  <c r="AN69" i="4"/>
  <c r="AA69" i="4"/>
  <c r="U69" i="4"/>
  <c r="O69" i="4"/>
  <c r="I69" i="4"/>
  <c r="BX68" i="4"/>
  <c r="BU68" i="4"/>
  <c r="BR68" i="4"/>
  <c r="AT68" i="4"/>
  <c r="AQ68" i="4"/>
  <c r="AN68" i="4"/>
  <c r="AA68" i="4"/>
  <c r="U68" i="4"/>
  <c r="O68" i="4"/>
  <c r="I68" i="4"/>
  <c r="BX67" i="4"/>
  <c r="BU67" i="4"/>
  <c r="BR67" i="4"/>
  <c r="AT67" i="4"/>
  <c r="AQ67" i="4"/>
  <c r="AN67" i="4"/>
  <c r="AA67" i="4"/>
  <c r="U67" i="4"/>
  <c r="O67" i="4"/>
  <c r="I67" i="4"/>
  <c r="BX66" i="4"/>
  <c r="BU66" i="4"/>
  <c r="BR66" i="4"/>
  <c r="AT66" i="4"/>
  <c r="AQ66" i="4"/>
  <c r="AN66" i="4"/>
  <c r="AA66" i="4"/>
  <c r="U66" i="4"/>
  <c r="O66" i="4"/>
  <c r="I66" i="4"/>
  <c r="BX65" i="4"/>
  <c r="BU65" i="4"/>
  <c r="BR65" i="4"/>
  <c r="AT65" i="4"/>
  <c r="AQ65" i="4"/>
  <c r="AN65" i="4"/>
  <c r="AA65" i="4"/>
  <c r="U65" i="4"/>
  <c r="O65" i="4"/>
  <c r="I65" i="4"/>
  <c r="BX64" i="4"/>
  <c r="BU64" i="4"/>
  <c r="BR64" i="4"/>
  <c r="AT64" i="4"/>
  <c r="AQ64" i="4"/>
  <c r="AN64" i="4"/>
  <c r="AA64" i="4"/>
  <c r="U64" i="4"/>
  <c r="O64" i="4"/>
  <c r="I64" i="4"/>
  <c r="BX63" i="4"/>
  <c r="BU63" i="4"/>
  <c r="BR63" i="4"/>
  <c r="AT63" i="4"/>
  <c r="AQ63" i="4"/>
  <c r="AN63" i="4"/>
  <c r="AA63" i="4"/>
  <c r="U63" i="4"/>
  <c r="O63" i="4"/>
  <c r="I63" i="4"/>
  <c r="BX62" i="4"/>
  <c r="BU62" i="4"/>
  <c r="BR62" i="4"/>
  <c r="AT62" i="4"/>
  <c r="AQ62" i="4"/>
  <c r="AN62" i="4"/>
  <c r="AA62" i="4"/>
  <c r="U62" i="4"/>
  <c r="O62" i="4"/>
  <c r="I62" i="4"/>
  <c r="BX61" i="4"/>
  <c r="BU61" i="4"/>
  <c r="BR61" i="4"/>
  <c r="AT61" i="4"/>
  <c r="AQ61" i="4"/>
  <c r="AN61" i="4"/>
  <c r="AA61" i="4"/>
  <c r="U61" i="4"/>
  <c r="O61" i="4"/>
  <c r="I61" i="4"/>
  <c r="BX60" i="4"/>
  <c r="BU60" i="4"/>
  <c r="BR60" i="4"/>
  <c r="AT60" i="4"/>
  <c r="AQ60" i="4"/>
  <c r="AN60" i="4"/>
  <c r="AA60" i="4"/>
  <c r="U60" i="4"/>
  <c r="O60" i="4"/>
  <c r="I60" i="4"/>
  <c r="BX59" i="4"/>
  <c r="BU59" i="4"/>
  <c r="BR59" i="4"/>
  <c r="AT59" i="4"/>
  <c r="AQ59" i="4"/>
  <c r="AN59" i="4"/>
  <c r="AA59" i="4"/>
  <c r="U59" i="4"/>
  <c r="O59" i="4"/>
  <c r="I59" i="4"/>
  <c r="BX58" i="4"/>
  <c r="BU58" i="4"/>
  <c r="BR58" i="4"/>
  <c r="AT58" i="4"/>
  <c r="AQ58" i="4"/>
  <c r="AN58" i="4"/>
  <c r="AA58" i="4"/>
  <c r="U58" i="4"/>
  <c r="O58" i="4"/>
  <c r="I58" i="4"/>
  <c r="BX57" i="4"/>
  <c r="BU57" i="4"/>
  <c r="BR57" i="4"/>
  <c r="AT57" i="4"/>
  <c r="AQ57" i="4"/>
  <c r="AN57" i="4"/>
  <c r="AA57" i="4"/>
  <c r="U57" i="4"/>
  <c r="O57" i="4"/>
  <c r="I57" i="4"/>
  <c r="BX56" i="4"/>
  <c r="BU56" i="4"/>
  <c r="BR56" i="4"/>
  <c r="AT56" i="4"/>
  <c r="AQ56" i="4"/>
  <c r="AN56" i="4"/>
  <c r="AA56" i="4"/>
  <c r="U56" i="4"/>
  <c r="O56" i="4"/>
  <c r="I56" i="4"/>
  <c r="BX55" i="4"/>
  <c r="BU55" i="4"/>
  <c r="BR55" i="4"/>
  <c r="AT55" i="4"/>
  <c r="AQ55" i="4"/>
  <c r="AN55" i="4"/>
  <c r="AA55" i="4"/>
  <c r="U55" i="4"/>
  <c r="O55" i="4"/>
  <c r="I55" i="4"/>
  <c r="BX54" i="4"/>
  <c r="BU54" i="4"/>
  <c r="BR54" i="4"/>
  <c r="AT54" i="4"/>
  <c r="AQ54" i="4"/>
  <c r="AN54" i="4"/>
  <c r="AA54" i="4"/>
  <c r="U54" i="4"/>
  <c r="O54" i="4"/>
  <c r="I54" i="4"/>
  <c r="BX53" i="4"/>
  <c r="BU53" i="4"/>
  <c r="BR53" i="4"/>
  <c r="AT53" i="4"/>
  <c r="AQ53" i="4"/>
  <c r="AN53" i="4"/>
  <c r="AA53" i="4"/>
  <c r="U53" i="4"/>
  <c r="O53" i="4"/>
  <c r="I53" i="4"/>
  <c r="BX52" i="4"/>
  <c r="BU52" i="4"/>
  <c r="BR52" i="4"/>
  <c r="AT52" i="4"/>
  <c r="AQ52" i="4"/>
  <c r="AN52" i="4"/>
  <c r="AA52" i="4"/>
  <c r="U52" i="4"/>
  <c r="O52" i="4"/>
  <c r="I52" i="4"/>
  <c r="BX51" i="4"/>
  <c r="BU51" i="4"/>
  <c r="BR51" i="4"/>
  <c r="AT51" i="4"/>
  <c r="AQ51" i="4"/>
  <c r="AN51" i="4"/>
  <c r="AA51" i="4"/>
  <c r="U51" i="4"/>
  <c r="O51" i="4"/>
  <c r="I51" i="4"/>
  <c r="BX50" i="4"/>
  <c r="BU50" i="4"/>
  <c r="BR50" i="4"/>
  <c r="AT50" i="4"/>
  <c r="AQ50" i="4"/>
  <c r="AN50" i="4"/>
  <c r="AA50" i="4"/>
  <c r="U50" i="4"/>
  <c r="O50" i="4"/>
  <c r="I50" i="4"/>
  <c r="BX49" i="4"/>
  <c r="BU49" i="4"/>
  <c r="BR49" i="4"/>
  <c r="AT49" i="4"/>
  <c r="AQ49" i="4"/>
  <c r="AN49" i="4"/>
  <c r="AA49" i="4"/>
  <c r="U49" i="4"/>
  <c r="O49" i="4"/>
  <c r="I49" i="4"/>
  <c r="BX48" i="4"/>
  <c r="BU48" i="4"/>
  <c r="BR48" i="4"/>
  <c r="AT48" i="4"/>
  <c r="AQ48" i="4"/>
  <c r="AN48" i="4"/>
  <c r="AA48" i="4"/>
  <c r="U48" i="4"/>
  <c r="O48" i="4"/>
  <c r="I48" i="4"/>
  <c r="BX47" i="4"/>
  <c r="BU47" i="4"/>
  <c r="BR47" i="4"/>
  <c r="AT47" i="4"/>
  <c r="AQ47" i="4"/>
  <c r="AN47" i="4"/>
  <c r="AA47" i="4"/>
  <c r="U47" i="4"/>
  <c r="O47" i="4"/>
  <c r="I47" i="4"/>
  <c r="BX46" i="4"/>
  <c r="BU46" i="4"/>
  <c r="BR46" i="4"/>
  <c r="AT46" i="4"/>
  <c r="AQ46" i="4"/>
  <c r="AN46" i="4"/>
  <c r="AA46" i="4"/>
  <c r="U46" i="4"/>
  <c r="O46" i="4"/>
  <c r="I46" i="4"/>
  <c r="BX45" i="4"/>
  <c r="BU45" i="4"/>
  <c r="BR45" i="4"/>
  <c r="AT45" i="4"/>
  <c r="AQ45" i="4"/>
  <c r="AN45" i="4"/>
  <c r="AA45" i="4"/>
  <c r="U45" i="4"/>
  <c r="O45" i="4"/>
  <c r="I45" i="4"/>
  <c r="BX44" i="4"/>
  <c r="BU44" i="4"/>
  <c r="BR44" i="4"/>
  <c r="AT44" i="4"/>
  <c r="AQ44" i="4"/>
  <c r="AN44" i="4"/>
  <c r="AA44" i="4"/>
  <c r="U44" i="4"/>
  <c r="O44" i="4"/>
  <c r="I44" i="4"/>
  <c r="BX43" i="4"/>
  <c r="BU43" i="4"/>
  <c r="BR43" i="4"/>
  <c r="AT43" i="4"/>
  <c r="AQ43" i="4"/>
  <c r="AN43" i="4"/>
  <c r="AA43" i="4"/>
  <c r="U43" i="4"/>
  <c r="O43" i="4"/>
  <c r="I43" i="4"/>
  <c r="BX42" i="4"/>
  <c r="BU42" i="4"/>
  <c r="BR42" i="4"/>
  <c r="AT42" i="4"/>
  <c r="AQ42" i="4"/>
  <c r="AN42" i="4"/>
  <c r="AA42" i="4"/>
  <c r="U42" i="4"/>
  <c r="O42" i="4"/>
  <c r="I42" i="4"/>
  <c r="BX41" i="4"/>
  <c r="BU41" i="4"/>
  <c r="BR41" i="4"/>
  <c r="AT41" i="4"/>
  <c r="AQ41" i="4"/>
  <c r="AN41" i="4"/>
  <c r="AA41" i="4"/>
  <c r="U41" i="4"/>
  <c r="O41" i="4"/>
  <c r="I41" i="4"/>
  <c r="BX40" i="4"/>
  <c r="BU40" i="4"/>
  <c r="BR40" i="4"/>
  <c r="AT40" i="4"/>
  <c r="AQ40" i="4"/>
  <c r="AN40" i="4"/>
  <c r="AA40" i="4"/>
  <c r="U40" i="4"/>
  <c r="O40" i="4"/>
  <c r="I40" i="4"/>
  <c r="BX39" i="4"/>
  <c r="BU39" i="4"/>
  <c r="BR39" i="4"/>
  <c r="AT39" i="4"/>
  <c r="AQ39" i="4"/>
  <c r="AN39" i="4"/>
  <c r="AA39" i="4"/>
  <c r="U39" i="4"/>
  <c r="O39" i="4"/>
  <c r="I39" i="4"/>
  <c r="BX38" i="4"/>
  <c r="BU38" i="4"/>
  <c r="BR38" i="4"/>
  <c r="AT38" i="4"/>
  <c r="AQ38" i="4"/>
  <c r="AN38" i="4"/>
  <c r="AA38" i="4"/>
  <c r="U38" i="4"/>
  <c r="O38" i="4"/>
  <c r="I38" i="4"/>
  <c r="BX37" i="4"/>
  <c r="BU37" i="4"/>
  <c r="BR37" i="4"/>
  <c r="AT37" i="4"/>
  <c r="AQ37" i="4"/>
  <c r="AN37" i="4"/>
  <c r="AA37" i="4"/>
  <c r="U37" i="4"/>
  <c r="O37" i="4"/>
  <c r="I37" i="4"/>
  <c r="BX36" i="4"/>
  <c r="BU36" i="4"/>
  <c r="BR36" i="4"/>
  <c r="AT36" i="4"/>
  <c r="AQ36" i="4"/>
  <c r="AN36" i="4"/>
  <c r="AA36" i="4"/>
  <c r="U36" i="4"/>
  <c r="O36" i="4"/>
  <c r="I36" i="4"/>
  <c r="BX35" i="4"/>
  <c r="BU35" i="4"/>
  <c r="BR35" i="4"/>
  <c r="AT35" i="4"/>
  <c r="AQ35" i="4"/>
  <c r="AN35" i="4"/>
  <c r="AA35" i="4"/>
  <c r="U35" i="4"/>
  <c r="O35" i="4"/>
  <c r="I35" i="4"/>
  <c r="BX34" i="4"/>
  <c r="BU34" i="4"/>
  <c r="BR34" i="4"/>
  <c r="AT34" i="4"/>
  <c r="AQ34" i="4"/>
  <c r="AN34" i="4"/>
  <c r="AA34" i="4"/>
  <c r="U34" i="4"/>
  <c r="O34" i="4"/>
  <c r="I34" i="4"/>
  <c r="BX33" i="4"/>
  <c r="BU33" i="4"/>
  <c r="BR33" i="4"/>
  <c r="AT33" i="4"/>
  <c r="AQ33" i="4"/>
  <c r="AN33" i="4"/>
  <c r="AA33" i="4"/>
  <c r="U33" i="4"/>
  <c r="O33" i="4"/>
  <c r="I33" i="4"/>
  <c r="BX32" i="4"/>
  <c r="BU32" i="4"/>
  <c r="BR32" i="4"/>
  <c r="AT32" i="4"/>
  <c r="AQ32" i="4"/>
  <c r="AN32" i="4"/>
  <c r="AA32" i="4"/>
  <c r="U32" i="4"/>
  <c r="O32" i="4"/>
  <c r="I32" i="4"/>
  <c r="BX31" i="4"/>
  <c r="BU31" i="4"/>
  <c r="BR31" i="4"/>
  <c r="AT31" i="4"/>
  <c r="AQ31" i="4"/>
  <c r="AN31" i="4"/>
  <c r="AA31" i="4"/>
  <c r="U31" i="4"/>
  <c r="O31" i="4"/>
  <c r="I31" i="4"/>
  <c r="BX30" i="4"/>
  <c r="BU30" i="4"/>
  <c r="BR30" i="4"/>
  <c r="AT30" i="4"/>
  <c r="AQ30" i="4"/>
  <c r="AN30" i="4"/>
  <c r="AA30" i="4"/>
  <c r="U30" i="4"/>
  <c r="O30" i="4"/>
  <c r="I30" i="4"/>
  <c r="BX29" i="4"/>
  <c r="BU29" i="4"/>
  <c r="BR29" i="4"/>
  <c r="AT29" i="4"/>
  <c r="AQ29" i="4"/>
  <c r="AN29" i="4"/>
  <c r="AA29" i="4"/>
  <c r="U29" i="4"/>
  <c r="O29" i="4"/>
  <c r="I29" i="4"/>
  <c r="BX28" i="4"/>
  <c r="BU28" i="4"/>
  <c r="BR28" i="4"/>
  <c r="AT28" i="4"/>
  <c r="AQ28" i="4"/>
  <c r="AN28" i="4"/>
  <c r="AA28" i="4"/>
  <c r="U28" i="4"/>
  <c r="O28" i="4"/>
  <c r="I28" i="4"/>
  <c r="BX27" i="4"/>
  <c r="BU27" i="4"/>
  <c r="BR27" i="4"/>
  <c r="AT27" i="4"/>
  <c r="AQ27" i="4"/>
  <c r="AN27" i="4"/>
  <c r="AA27" i="4"/>
  <c r="U27" i="4"/>
  <c r="O27" i="4"/>
  <c r="I27" i="4"/>
  <c r="BX26" i="4"/>
  <c r="BU26" i="4"/>
  <c r="BR26" i="4"/>
  <c r="AT26" i="4"/>
  <c r="AQ26" i="4"/>
  <c r="AN26" i="4"/>
  <c r="AA26" i="4"/>
  <c r="U26" i="4"/>
  <c r="O26" i="4"/>
  <c r="I26" i="4"/>
  <c r="BX25" i="4"/>
  <c r="BU25" i="4"/>
  <c r="BR25" i="4"/>
  <c r="AT25" i="4"/>
  <c r="AQ25" i="4"/>
  <c r="AN25" i="4"/>
  <c r="AA25" i="4"/>
  <c r="U25" i="4"/>
  <c r="O25" i="4"/>
  <c r="I25" i="4"/>
  <c r="BX24" i="4"/>
  <c r="BU24" i="4"/>
  <c r="BR24" i="4"/>
  <c r="AT24" i="4"/>
  <c r="AQ24" i="4"/>
  <c r="AN24" i="4"/>
  <c r="AA24" i="4"/>
  <c r="U24" i="4"/>
  <c r="O24" i="4"/>
  <c r="I24" i="4"/>
  <c r="BX22" i="4"/>
  <c r="BU22" i="4"/>
  <c r="BR22" i="4"/>
  <c r="AT22" i="4"/>
  <c r="AQ22" i="4"/>
  <c r="AN22" i="4"/>
  <c r="AA22" i="4"/>
  <c r="U22" i="4"/>
  <c r="O22" i="4"/>
  <c r="I22" i="4"/>
  <c r="BX21" i="4"/>
  <c r="BU21" i="4"/>
  <c r="BR21" i="4"/>
  <c r="AT21" i="4"/>
  <c r="AQ21" i="4"/>
  <c r="AN21" i="4"/>
  <c r="AA21" i="4"/>
  <c r="U21" i="4"/>
  <c r="O21" i="4"/>
  <c r="I21" i="4"/>
  <c r="BX20" i="4"/>
  <c r="BU20" i="4"/>
  <c r="BR20" i="4"/>
  <c r="AT20" i="4"/>
  <c r="AQ20" i="4"/>
  <c r="AN20" i="4"/>
  <c r="AA20" i="4"/>
  <c r="U20" i="4"/>
  <c r="O20" i="4"/>
  <c r="I20" i="4"/>
  <c r="BX19" i="4"/>
  <c r="BU19" i="4"/>
  <c r="BR19" i="4"/>
  <c r="AT19" i="4"/>
  <c r="AQ19" i="4"/>
  <c r="AN19" i="4"/>
  <c r="AA19" i="4"/>
  <c r="U19" i="4"/>
  <c r="O19" i="4"/>
  <c r="I19" i="4"/>
  <c r="BX18" i="4"/>
  <c r="BU18" i="4"/>
  <c r="BR18" i="4"/>
  <c r="AT18" i="4"/>
  <c r="AQ18" i="4"/>
  <c r="AN18" i="4"/>
  <c r="AA18" i="4"/>
  <c r="U18" i="4"/>
  <c r="O18" i="4"/>
  <c r="I18" i="4"/>
  <c r="BX17" i="4"/>
  <c r="BU17" i="4"/>
  <c r="BR17" i="4"/>
  <c r="AT17" i="4"/>
  <c r="AQ17" i="4"/>
  <c r="AN17" i="4"/>
  <c r="AA17" i="4"/>
  <c r="U17" i="4"/>
  <c r="O17" i="4"/>
  <c r="I17" i="4"/>
  <c r="BX16" i="4"/>
  <c r="BU16" i="4"/>
  <c r="BR16" i="4"/>
  <c r="AT16" i="4"/>
  <c r="AQ16" i="4"/>
  <c r="AN16" i="4"/>
  <c r="AA16" i="4"/>
  <c r="U16" i="4"/>
  <c r="O16" i="4"/>
  <c r="I16" i="4"/>
  <c r="BX15" i="4"/>
  <c r="BU15" i="4"/>
  <c r="BR15" i="4"/>
  <c r="AT15" i="4"/>
  <c r="AQ15" i="4"/>
  <c r="AN15" i="4"/>
  <c r="AA15" i="4"/>
  <c r="U15" i="4"/>
  <c r="O15" i="4"/>
  <c r="I15" i="4"/>
  <c r="BX14" i="4"/>
  <c r="BU14" i="4"/>
  <c r="BR14" i="4"/>
  <c r="AT14" i="4"/>
  <c r="AQ14" i="4"/>
  <c r="AN14" i="4"/>
  <c r="AA14" i="4"/>
  <c r="U14" i="4"/>
  <c r="O14" i="4"/>
  <c r="I14" i="4"/>
  <c r="BX13" i="4"/>
  <c r="BU13" i="4"/>
  <c r="BR13" i="4"/>
  <c r="AT13" i="4"/>
  <c r="AQ13" i="4"/>
  <c r="AN13" i="4"/>
  <c r="AA13" i="4"/>
  <c r="U13" i="4"/>
  <c r="O13" i="4"/>
  <c r="I13" i="4"/>
  <c r="BX12" i="4"/>
  <c r="BU12" i="4"/>
  <c r="BR12" i="4"/>
  <c r="AT12" i="4"/>
  <c r="AQ12" i="4"/>
  <c r="AN12" i="4"/>
  <c r="AA12" i="4"/>
  <c r="U12" i="4"/>
  <c r="O12" i="4"/>
  <c r="I12" i="4"/>
  <c r="BX11" i="4"/>
  <c r="BU11" i="4"/>
  <c r="BR11" i="4"/>
  <c r="AT11" i="4"/>
  <c r="AQ11" i="4"/>
  <c r="AN11" i="4"/>
  <c r="AA11" i="4"/>
  <c r="U11" i="4"/>
  <c r="O11" i="4"/>
  <c r="I11" i="4"/>
  <c r="BX10" i="4"/>
  <c r="BU10" i="4"/>
  <c r="BR10" i="4"/>
  <c r="AT10" i="4"/>
  <c r="AQ10" i="4"/>
  <c r="AN10" i="4"/>
  <c r="AA10" i="4"/>
  <c r="U10" i="4"/>
  <c r="O10" i="4"/>
  <c r="I10" i="4"/>
  <c r="BX9" i="4"/>
  <c r="BU9" i="4"/>
  <c r="BR9" i="4"/>
  <c r="AT9" i="4"/>
  <c r="AQ9" i="4"/>
  <c r="AN9" i="4"/>
  <c r="AA9" i="4"/>
  <c r="U9" i="4"/>
  <c r="O9" i="4"/>
  <c r="I9" i="4"/>
  <c r="BX8" i="4"/>
  <c r="BU8" i="4"/>
  <c r="BR8" i="4"/>
  <c r="AT8" i="4"/>
  <c r="AQ8" i="4"/>
  <c r="AN8" i="4"/>
  <c r="AA8" i="4"/>
  <c r="O8" i="4"/>
  <c r="I8" i="4"/>
  <c r="BX7" i="4"/>
  <c r="BU7" i="4"/>
  <c r="BQ6" i="4"/>
  <c r="BN6" i="4"/>
  <c r="BE6" i="4"/>
  <c r="BB6" i="4"/>
  <c r="AY6" i="4"/>
  <c r="AK6" i="4"/>
  <c r="AF6" i="4"/>
  <c r="Z6" i="4"/>
  <c r="N6" i="4"/>
  <c r="H6" i="4"/>
  <c r="E6" i="4"/>
  <c r="BQ5" i="4"/>
  <c r="BN5" i="4"/>
  <c r="BE5" i="4"/>
  <c r="BB5" i="4"/>
  <c r="AY5" i="4"/>
  <c r="AK5" i="4"/>
  <c r="AF5" i="4"/>
  <c r="Z5" i="4"/>
  <c r="N5" i="4"/>
  <c r="H5" i="4"/>
  <c r="E5" i="4"/>
  <c r="BQ4" i="4"/>
  <c r="BN4" i="4"/>
  <c r="BE4" i="4"/>
  <c r="BB4" i="4"/>
  <c r="AY4" i="4"/>
  <c r="AK4" i="4"/>
  <c r="AF4" i="4"/>
  <c r="Z4" i="4"/>
  <c r="N4" i="4"/>
  <c r="H4" i="4"/>
  <c r="E4" i="4"/>
  <c r="E3" i="4"/>
  <c r="BY28" i="4" l="1"/>
  <c r="BZ28" i="4"/>
  <c r="AB28" i="4"/>
  <c r="AC28" i="4"/>
  <c r="P28" i="4"/>
  <c r="Q28" i="4"/>
  <c r="BT28" i="4"/>
  <c r="BS28" i="4"/>
  <c r="BV28" i="4"/>
  <c r="BW28" i="4"/>
  <c r="W28" i="4"/>
  <c r="V28" i="4"/>
  <c r="AV28" i="4"/>
  <c r="AU28" i="4"/>
  <c r="J28" i="4"/>
  <c r="K28" i="4"/>
  <c r="AP28" i="4"/>
  <c r="AO28" i="4"/>
  <c r="AR28" i="4"/>
  <c r="AS28" i="4"/>
  <c r="BX3" i="4"/>
  <c r="BY7" i="4"/>
  <c r="BZ7" i="4"/>
  <c r="BW7" i="4"/>
  <c r="BV7" i="4"/>
  <c r="BZ14" i="4"/>
  <c r="BY14" i="4"/>
  <c r="W14" i="4"/>
  <c r="V14" i="4"/>
  <c r="AB14" i="4"/>
  <c r="AC14" i="4"/>
  <c r="BS14" i="4"/>
  <c r="BT14" i="4"/>
  <c r="Q14" i="4"/>
  <c r="P14" i="4"/>
  <c r="AU14" i="4"/>
  <c r="AV14" i="4"/>
  <c r="BV14" i="4"/>
  <c r="BW14" i="4"/>
  <c r="AS14" i="4"/>
  <c r="AR14" i="4"/>
  <c r="J14" i="4"/>
  <c r="K14" i="4"/>
  <c r="AP14" i="4"/>
  <c r="AO14" i="4"/>
  <c r="BY36" i="4"/>
  <c r="BZ36" i="4"/>
  <c r="AB36" i="4"/>
  <c r="AC36" i="4"/>
  <c r="BS36" i="4"/>
  <c r="BT36" i="4"/>
  <c r="P36" i="4"/>
  <c r="Q36" i="4"/>
  <c r="BW36" i="4"/>
  <c r="BV36" i="4"/>
  <c r="V36" i="4"/>
  <c r="W36" i="4"/>
  <c r="AU36" i="4"/>
  <c r="AV36" i="4"/>
  <c r="J36" i="4"/>
  <c r="K36" i="4"/>
  <c r="AR36" i="4"/>
  <c r="AS36" i="4"/>
  <c r="AO36" i="4"/>
  <c r="AP36" i="4"/>
  <c r="BY57" i="4"/>
  <c r="BZ57" i="4"/>
  <c r="BT57" i="4"/>
  <c r="BS57" i="4"/>
  <c r="P57" i="4"/>
  <c r="Q57" i="4"/>
  <c r="V57" i="4"/>
  <c r="W57" i="4"/>
  <c r="AU57" i="4"/>
  <c r="AV57" i="4"/>
  <c r="AB57" i="4"/>
  <c r="AC57" i="4"/>
  <c r="BW57" i="4"/>
  <c r="BV57" i="4"/>
  <c r="AS57" i="4"/>
  <c r="AR57" i="4"/>
  <c r="K57" i="4"/>
  <c r="J57" i="4"/>
  <c r="AP57" i="4"/>
  <c r="AO57" i="4"/>
  <c r="BZ87" i="4"/>
  <c r="BY87" i="4"/>
  <c r="P87" i="4"/>
  <c r="Q87" i="4"/>
  <c r="V87" i="4"/>
  <c r="W87" i="4"/>
  <c r="AU87" i="4"/>
  <c r="AV87" i="4"/>
  <c r="AB87" i="4"/>
  <c r="AC87" i="4"/>
  <c r="BS87" i="4"/>
  <c r="BT87" i="4"/>
  <c r="BW87" i="4"/>
  <c r="BV87" i="4"/>
  <c r="AS87" i="4"/>
  <c r="AR87" i="4"/>
  <c r="J87" i="4"/>
  <c r="K87" i="4"/>
  <c r="AP87" i="4"/>
  <c r="AO87" i="4"/>
  <c r="AB80" i="4"/>
  <c r="AC80" i="4"/>
  <c r="P80" i="4"/>
  <c r="Q80" i="4"/>
  <c r="BS80" i="4"/>
  <c r="BT80" i="4"/>
  <c r="V80" i="4"/>
  <c r="W80" i="4"/>
  <c r="AV80" i="4"/>
  <c r="AU80" i="4"/>
  <c r="J80" i="4"/>
  <c r="K80" i="4"/>
  <c r="AO80" i="4"/>
  <c r="AP80" i="4"/>
  <c r="AS80" i="4"/>
  <c r="AR80" i="4"/>
  <c r="BV80" i="4"/>
  <c r="BW80" i="4"/>
  <c r="BZ80" i="4"/>
  <c r="BY80" i="4"/>
  <c r="BZ12" i="4"/>
  <c r="BY12" i="4"/>
  <c r="AB12" i="4"/>
  <c r="AC12" i="4"/>
  <c r="BT12" i="4"/>
  <c r="BS12" i="4"/>
  <c r="BW12" i="4"/>
  <c r="BV12" i="4"/>
  <c r="P12" i="4"/>
  <c r="Q12" i="4"/>
  <c r="V12" i="4"/>
  <c r="W12" i="4"/>
  <c r="AV12" i="4"/>
  <c r="AU12" i="4"/>
  <c r="J12" i="4"/>
  <c r="K12" i="4"/>
  <c r="AO12" i="4"/>
  <c r="AP12" i="4"/>
  <c r="AS12" i="4"/>
  <c r="AR12" i="4"/>
  <c r="BZ83" i="4"/>
  <c r="BY83" i="4"/>
  <c r="W83" i="4"/>
  <c r="V83" i="4"/>
  <c r="AC83" i="4"/>
  <c r="AB83" i="4"/>
  <c r="BS83" i="4"/>
  <c r="BT83" i="4"/>
  <c r="Q83" i="4"/>
  <c r="P83" i="4"/>
  <c r="AU83" i="4"/>
  <c r="AV83" i="4"/>
  <c r="BW83" i="4"/>
  <c r="BV83" i="4"/>
  <c r="J83" i="4"/>
  <c r="K83" i="4"/>
  <c r="AO83" i="4"/>
  <c r="AP83" i="4"/>
  <c r="AR83" i="4"/>
  <c r="AS83" i="4"/>
  <c r="BY60" i="4"/>
  <c r="BZ60" i="4"/>
  <c r="AB60" i="4"/>
  <c r="AC60" i="4"/>
  <c r="P60" i="4"/>
  <c r="Q60" i="4"/>
  <c r="BS60" i="4"/>
  <c r="BT60" i="4"/>
  <c r="BW60" i="4"/>
  <c r="BV60" i="4"/>
  <c r="W60" i="4"/>
  <c r="V60" i="4"/>
  <c r="AV60" i="4"/>
  <c r="AU60" i="4"/>
  <c r="J60" i="4"/>
  <c r="K60" i="4"/>
  <c r="AS60" i="4"/>
  <c r="AR60" i="4"/>
  <c r="AP60" i="4"/>
  <c r="AO60" i="4"/>
  <c r="BY46" i="4"/>
  <c r="BZ46" i="4"/>
  <c r="BT46" i="4"/>
  <c r="BS46" i="4"/>
  <c r="P46" i="4"/>
  <c r="Q46" i="4"/>
  <c r="AB46" i="4"/>
  <c r="AC46" i="4"/>
  <c r="BW46" i="4"/>
  <c r="BV46" i="4"/>
  <c r="V46" i="4"/>
  <c r="W46" i="4"/>
  <c r="AU46" i="4"/>
  <c r="AV46" i="4"/>
  <c r="AO46" i="4"/>
  <c r="AP46" i="4"/>
  <c r="AS46" i="4"/>
  <c r="AR46" i="4"/>
  <c r="J46" i="4"/>
  <c r="K46" i="4"/>
  <c r="BZ15" i="4"/>
  <c r="BY15" i="4"/>
  <c r="BS15" i="4"/>
  <c r="BT15" i="4"/>
  <c r="P15" i="4"/>
  <c r="Q15" i="4"/>
  <c r="AB15" i="4"/>
  <c r="AC15" i="4"/>
  <c r="BW15" i="4"/>
  <c r="BV15" i="4"/>
  <c r="V15" i="4"/>
  <c r="W15" i="4"/>
  <c r="AV15" i="4"/>
  <c r="AU15" i="4"/>
  <c r="J15" i="4"/>
  <c r="K15" i="4"/>
  <c r="AR15" i="4"/>
  <c r="AS15" i="4"/>
  <c r="AP15" i="4"/>
  <c r="AO15" i="4"/>
  <c r="BZ8" i="4"/>
  <c r="BY8" i="4"/>
  <c r="AV8" i="4"/>
  <c r="AU8" i="4"/>
  <c r="AB8" i="4"/>
  <c r="AC8" i="4"/>
  <c r="BT8" i="4"/>
  <c r="BS8" i="4"/>
  <c r="Q8" i="4"/>
  <c r="P8" i="4"/>
  <c r="BV8" i="4"/>
  <c r="BW8" i="4"/>
  <c r="J8" i="4"/>
  <c r="K8" i="4"/>
  <c r="AS8" i="4"/>
  <c r="AR8" i="4"/>
  <c r="AO8" i="4"/>
  <c r="AP8" i="4"/>
  <c r="BZ44" i="4"/>
  <c r="BY44" i="4"/>
  <c r="BS44" i="4"/>
  <c r="BT44" i="4"/>
  <c r="BV44" i="4"/>
  <c r="BW44" i="4"/>
  <c r="Q44" i="4"/>
  <c r="P44" i="4"/>
  <c r="AC44" i="4"/>
  <c r="AB44" i="4"/>
  <c r="V44" i="4"/>
  <c r="W44" i="4"/>
  <c r="AU44" i="4"/>
  <c r="AV44" i="4"/>
  <c r="AO44" i="4"/>
  <c r="AP44" i="4"/>
  <c r="AR44" i="4"/>
  <c r="AS44" i="4"/>
  <c r="J44" i="4"/>
  <c r="K44" i="4"/>
  <c r="BY61" i="4"/>
  <c r="BZ61" i="4"/>
  <c r="W61" i="4"/>
  <c r="V61" i="4"/>
  <c r="AB61" i="4"/>
  <c r="AC61" i="4"/>
  <c r="BS61" i="4"/>
  <c r="BT61" i="4"/>
  <c r="P61" i="4"/>
  <c r="Q61" i="4"/>
  <c r="AV61" i="4"/>
  <c r="AU61" i="4"/>
  <c r="BW61" i="4"/>
  <c r="BV61" i="4"/>
  <c r="AR61" i="4"/>
  <c r="AS61" i="4"/>
  <c r="J61" i="4"/>
  <c r="K61" i="4"/>
  <c r="AP61" i="4"/>
  <c r="AO61" i="4"/>
  <c r="BZ72" i="4"/>
  <c r="BY72" i="4"/>
  <c r="AB72" i="4"/>
  <c r="AC72" i="4"/>
  <c r="P72" i="4"/>
  <c r="Q72" i="4"/>
  <c r="BT72" i="4"/>
  <c r="BS72" i="4"/>
  <c r="BW72" i="4"/>
  <c r="BV72" i="4"/>
  <c r="V72" i="4"/>
  <c r="W72" i="4"/>
  <c r="AV72" i="4"/>
  <c r="AU72" i="4"/>
  <c r="AO72" i="4"/>
  <c r="AP72" i="4"/>
  <c r="AR72" i="4"/>
  <c r="AS72" i="4"/>
  <c r="J72" i="4"/>
  <c r="K72" i="4"/>
  <c r="BY78" i="4"/>
  <c r="BZ78" i="4"/>
  <c r="AC78" i="4"/>
  <c r="AB78" i="4"/>
  <c r="Q78" i="4"/>
  <c r="P78" i="4"/>
  <c r="BT78" i="4"/>
  <c r="BS78" i="4"/>
  <c r="BW78" i="4"/>
  <c r="BV78" i="4"/>
  <c r="W78" i="4"/>
  <c r="V78" i="4"/>
  <c r="AU78" i="4"/>
  <c r="AV78" i="4"/>
  <c r="J78" i="4"/>
  <c r="K78" i="4"/>
  <c r="AR78" i="4"/>
  <c r="AS78" i="4"/>
  <c r="AO78" i="4"/>
  <c r="AP78" i="4"/>
  <c r="BZ58" i="4"/>
  <c r="BY58" i="4"/>
  <c r="BT58" i="4"/>
  <c r="BS58" i="4"/>
  <c r="P58" i="4"/>
  <c r="Q58" i="4"/>
  <c r="AB58" i="4"/>
  <c r="AC58" i="4"/>
  <c r="BW58" i="4"/>
  <c r="BV58" i="4"/>
  <c r="V58" i="4"/>
  <c r="W58" i="4"/>
  <c r="AV58" i="4"/>
  <c r="AU58" i="4"/>
  <c r="J58" i="4"/>
  <c r="K58" i="4"/>
  <c r="AS58" i="4"/>
  <c r="AR58" i="4"/>
  <c r="AO58" i="4"/>
  <c r="AP58" i="4"/>
  <c r="BZ94" i="4"/>
  <c r="BY94" i="4"/>
  <c r="Q94" i="4"/>
  <c r="P94" i="4"/>
  <c r="W94" i="4"/>
  <c r="V94" i="4"/>
  <c r="AU94" i="4"/>
  <c r="AV94" i="4"/>
  <c r="AB94" i="4"/>
  <c r="AC94" i="4"/>
  <c r="BS94" i="4"/>
  <c r="BT94" i="4"/>
  <c r="AS94" i="4"/>
  <c r="AR94" i="4"/>
  <c r="AO94" i="4"/>
  <c r="AP94" i="4"/>
  <c r="BZ98" i="4"/>
  <c r="BY98" i="4"/>
  <c r="P98" i="4"/>
  <c r="Q98" i="4"/>
  <c r="V98" i="4"/>
  <c r="W98" i="4"/>
  <c r="AV98" i="4"/>
  <c r="AU98" i="4"/>
  <c r="BW98" i="4"/>
  <c r="BV98" i="4"/>
  <c r="AB98" i="4"/>
  <c r="AC98" i="4"/>
  <c r="BT98" i="4"/>
  <c r="BS98" i="4"/>
  <c r="AR98" i="4"/>
  <c r="AS98" i="4"/>
  <c r="K98" i="4"/>
  <c r="J98" i="4"/>
  <c r="AO98" i="4"/>
  <c r="AP98" i="4"/>
  <c r="BZ113" i="4"/>
  <c r="BY113" i="4"/>
  <c r="BS113" i="4"/>
  <c r="BT113" i="4"/>
  <c r="V113" i="4"/>
  <c r="W113" i="4"/>
  <c r="AU113" i="4"/>
  <c r="AV113" i="4"/>
  <c r="AC113" i="4"/>
  <c r="AB113" i="4"/>
  <c r="BW113" i="4"/>
  <c r="BV113" i="4"/>
  <c r="Q113" i="4"/>
  <c r="P113" i="4"/>
  <c r="J113" i="4"/>
  <c r="K113" i="4"/>
  <c r="AO113" i="4"/>
  <c r="AP113" i="4"/>
  <c r="AR113" i="4"/>
  <c r="AS113" i="4"/>
  <c r="BY81" i="4"/>
  <c r="BZ81" i="4"/>
  <c r="Q81" i="4"/>
  <c r="P81" i="4"/>
  <c r="AU81" i="4"/>
  <c r="AV81" i="4"/>
  <c r="AC81" i="4"/>
  <c r="AB81" i="4"/>
  <c r="BT81" i="4"/>
  <c r="BS81" i="4"/>
  <c r="W81" i="4"/>
  <c r="V81" i="4"/>
  <c r="BW81" i="4"/>
  <c r="BV81" i="4"/>
  <c r="AR81" i="4"/>
  <c r="AS81" i="4"/>
  <c r="J81" i="4"/>
  <c r="K81" i="4"/>
  <c r="AP81" i="4"/>
  <c r="AO81" i="4"/>
  <c r="BZ55" i="4"/>
  <c r="BY55" i="4"/>
  <c r="W55" i="4"/>
  <c r="V55" i="4"/>
  <c r="AC55" i="4"/>
  <c r="AB55" i="4"/>
  <c r="BS55" i="4"/>
  <c r="BT55" i="4"/>
  <c r="P55" i="4"/>
  <c r="Q55" i="4"/>
  <c r="AU55" i="4"/>
  <c r="AV55" i="4"/>
  <c r="BW55" i="4"/>
  <c r="BV55" i="4"/>
  <c r="AR55" i="4"/>
  <c r="AS55" i="4"/>
  <c r="J55" i="4"/>
  <c r="K55" i="4"/>
  <c r="AP55" i="4"/>
  <c r="AO55" i="4"/>
  <c r="BY86" i="4"/>
  <c r="BZ86" i="4"/>
  <c r="BT86" i="4"/>
  <c r="BS86" i="4"/>
  <c r="P86" i="4"/>
  <c r="Q86" i="4"/>
  <c r="AB86" i="4"/>
  <c r="AC86" i="4"/>
  <c r="BW86" i="4"/>
  <c r="BV86" i="4"/>
  <c r="V86" i="4"/>
  <c r="W86" i="4"/>
  <c r="AV86" i="4"/>
  <c r="AU86" i="4"/>
  <c r="J86" i="4"/>
  <c r="K86" i="4"/>
  <c r="AO86" i="4"/>
  <c r="AP86" i="4"/>
  <c r="AS86" i="4"/>
  <c r="AR86" i="4"/>
  <c r="BZ30" i="4"/>
  <c r="BY30" i="4"/>
  <c r="AB30" i="4"/>
  <c r="AC30" i="4"/>
  <c r="BT30" i="4"/>
  <c r="BS30" i="4"/>
  <c r="BW30" i="4"/>
  <c r="BV30" i="4"/>
  <c r="P30" i="4"/>
  <c r="Q30" i="4"/>
  <c r="V30" i="4"/>
  <c r="W30" i="4"/>
  <c r="AV30" i="4"/>
  <c r="AU30" i="4"/>
  <c r="J30" i="4"/>
  <c r="K30" i="4"/>
  <c r="AO30" i="4"/>
  <c r="AP30" i="4"/>
  <c r="AS30" i="4"/>
  <c r="AR30" i="4"/>
  <c r="BY71" i="4"/>
  <c r="BZ71" i="4"/>
  <c r="AC71" i="4"/>
  <c r="AB71" i="4"/>
  <c r="BS71" i="4"/>
  <c r="BT71" i="4"/>
  <c r="BV71" i="4"/>
  <c r="BW71" i="4"/>
  <c r="Q71" i="4"/>
  <c r="P71" i="4"/>
  <c r="W71" i="4"/>
  <c r="V71" i="4"/>
  <c r="AU71" i="4"/>
  <c r="AV71" i="4"/>
  <c r="AR71" i="4"/>
  <c r="AS71" i="4"/>
  <c r="J71" i="4"/>
  <c r="K71" i="4"/>
  <c r="AP71" i="4"/>
  <c r="AO71" i="4"/>
  <c r="BZ10" i="4"/>
  <c r="BY10" i="4"/>
  <c r="P10" i="4"/>
  <c r="Q10" i="4"/>
  <c r="V10" i="4"/>
  <c r="W10" i="4"/>
  <c r="AB10" i="4"/>
  <c r="AC10" i="4"/>
  <c r="BS10" i="4"/>
  <c r="BT10" i="4"/>
  <c r="AV10" i="4"/>
  <c r="AU10" i="4"/>
  <c r="BW10" i="4"/>
  <c r="BV10" i="4"/>
  <c r="AR10" i="4"/>
  <c r="AS10" i="4"/>
  <c r="J10" i="4"/>
  <c r="K10" i="4"/>
  <c r="AO10" i="4"/>
  <c r="AP10" i="4"/>
  <c r="BY96" i="4"/>
  <c r="BZ96" i="4"/>
  <c r="Q96" i="4"/>
  <c r="P96" i="4"/>
  <c r="W96" i="4"/>
  <c r="V96" i="4"/>
  <c r="AU96" i="4"/>
  <c r="AV96" i="4"/>
  <c r="AC96" i="4"/>
  <c r="AB96" i="4"/>
  <c r="BS96" i="4"/>
  <c r="BT96" i="4"/>
  <c r="BW96" i="4"/>
  <c r="BV96" i="4"/>
  <c r="J96" i="4"/>
  <c r="K96" i="4"/>
  <c r="AO96" i="4"/>
  <c r="AP96" i="4"/>
  <c r="AR96" i="4"/>
  <c r="AS96" i="4"/>
  <c r="BZ62" i="4"/>
  <c r="BY62" i="4"/>
  <c r="AB62" i="4"/>
  <c r="AC62" i="4"/>
  <c r="Q62" i="4"/>
  <c r="P62" i="4"/>
  <c r="BS62" i="4"/>
  <c r="BT62" i="4"/>
  <c r="BW62" i="4"/>
  <c r="BV62" i="4"/>
  <c r="W62" i="4"/>
  <c r="V62" i="4"/>
  <c r="AU62" i="4"/>
  <c r="AV62" i="4"/>
  <c r="J62" i="4"/>
  <c r="K62" i="4"/>
  <c r="AR62" i="4"/>
  <c r="AS62" i="4"/>
  <c r="AP62" i="4"/>
  <c r="AO62" i="4"/>
  <c r="BY37" i="4"/>
  <c r="BZ37" i="4"/>
  <c r="P37" i="4"/>
  <c r="Q37" i="4"/>
  <c r="AV37" i="4"/>
  <c r="AU37" i="4"/>
  <c r="AB37" i="4"/>
  <c r="AC37" i="4"/>
  <c r="BT37" i="4"/>
  <c r="BS37" i="4"/>
  <c r="V37" i="4"/>
  <c r="W37" i="4"/>
  <c r="BV37" i="4"/>
  <c r="BW37" i="4"/>
  <c r="K37" i="4"/>
  <c r="J37" i="4"/>
  <c r="AP37" i="4"/>
  <c r="AO37" i="4"/>
  <c r="AR37" i="4"/>
  <c r="AS37" i="4"/>
  <c r="BZ67" i="4"/>
  <c r="BY67" i="4"/>
  <c r="V67" i="4"/>
  <c r="W67" i="4"/>
  <c r="AB67" i="4"/>
  <c r="AC67" i="4"/>
  <c r="BS67" i="4"/>
  <c r="BT67" i="4"/>
  <c r="Q67" i="4"/>
  <c r="P67" i="4"/>
  <c r="AV67" i="4"/>
  <c r="AU67" i="4"/>
  <c r="BV67" i="4"/>
  <c r="BW67" i="4"/>
  <c r="AS67" i="4"/>
  <c r="AR67" i="4"/>
  <c r="J67" i="4"/>
  <c r="K67" i="4"/>
  <c r="AO67" i="4"/>
  <c r="AP67" i="4"/>
  <c r="BY9" i="4"/>
  <c r="BZ9" i="4"/>
  <c r="P9" i="4"/>
  <c r="Q9" i="4"/>
  <c r="AV9" i="4"/>
  <c r="AU9" i="4"/>
  <c r="AB9" i="4"/>
  <c r="AC9" i="4"/>
  <c r="BT9" i="4"/>
  <c r="BS9" i="4"/>
  <c r="BV9" i="4"/>
  <c r="BW9" i="4"/>
  <c r="V9" i="4"/>
  <c r="W9" i="4"/>
  <c r="J9" i="4"/>
  <c r="K9" i="4"/>
  <c r="AS9" i="4"/>
  <c r="AR9" i="4"/>
  <c r="AO9" i="4"/>
  <c r="AP9" i="4"/>
  <c r="BY32" i="4"/>
  <c r="BZ32" i="4"/>
  <c r="P32" i="4"/>
  <c r="Q32" i="4"/>
  <c r="V32" i="4"/>
  <c r="W32" i="4"/>
  <c r="AV32" i="4"/>
  <c r="AU32" i="4"/>
  <c r="AB32" i="4"/>
  <c r="AC32" i="4"/>
  <c r="BS32" i="4"/>
  <c r="BT32" i="4"/>
  <c r="BW32" i="4"/>
  <c r="BV32" i="4"/>
  <c r="AO32" i="4"/>
  <c r="AP32" i="4"/>
  <c r="AS32" i="4"/>
  <c r="AR32" i="4"/>
  <c r="K32" i="4"/>
  <c r="J32" i="4"/>
  <c r="BY68" i="4"/>
  <c r="BZ68" i="4"/>
  <c r="BS68" i="4"/>
  <c r="BT68" i="4"/>
  <c r="P68" i="4"/>
  <c r="Q68" i="4"/>
  <c r="AB68" i="4"/>
  <c r="AC68" i="4"/>
  <c r="BV68" i="4"/>
  <c r="BW68" i="4"/>
  <c r="V68" i="4"/>
  <c r="W68" i="4"/>
  <c r="AU68" i="4"/>
  <c r="AV68" i="4"/>
  <c r="AP68" i="4"/>
  <c r="AO68" i="4"/>
  <c r="AS68" i="4"/>
  <c r="AR68" i="4"/>
  <c r="K68" i="4"/>
  <c r="J68" i="4"/>
  <c r="BZ50" i="4"/>
  <c r="BY50" i="4"/>
  <c r="P50" i="4"/>
  <c r="Q50" i="4"/>
  <c r="W50" i="4"/>
  <c r="V50" i="4"/>
  <c r="AU50" i="4"/>
  <c r="AV50" i="4"/>
  <c r="AB50" i="4"/>
  <c r="AC50" i="4"/>
  <c r="BS50" i="4"/>
  <c r="BT50" i="4"/>
  <c r="BW50" i="4"/>
  <c r="BV50" i="4"/>
  <c r="J50" i="4"/>
  <c r="K50" i="4"/>
  <c r="AR50" i="4"/>
  <c r="AS50" i="4"/>
  <c r="AO50" i="4"/>
  <c r="AP50" i="4"/>
  <c r="BZ110" i="4"/>
  <c r="BY110" i="4"/>
  <c r="V110" i="4"/>
  <c r="W110" i="4"/>
  <c r="AV110" i="4"/>
  <c r="AU110" i="4"/>
  <c r="BW110" i="4"/>
  <c r="BV110" i="4"/>
  <c r="P110" i="4"/>
  <c r="Q110" i="4"/>
  <c r="AB110" i="4"/>
  <c r="AC110" i="4"/>
  <c r="BT110" i="4"/>
  <c r="BS110" i="4"/>
  <c r="AR110" i="4"/>
  <c r="AS110" i="4"/>
  <c r="J110" i="4"/>
  <c r="K110" i="4"/>
  <c r="AO110" i="4"/>
  <c r="AP110" i="4"/>
  <c r="BZ18" i="4"/>
  <c r="BY18" i="4"/>
  <c r="AB18" i="4"/>
  <c r="AC18" i="4"/>
  <c r="BT18" i="4"/>
  <c r="BS18" i="4"/>
  <c r="BW18" i="4"/>
  <c r="BV18" i="4"/>
  <c r="P18" i="4"/>
  <c r="Q18" i="4"/>
  <c r="V18" i="4"/>
  <c r="W18" i="4"/>
  <c r="AU18" i="4"/>
  <c r="AV18" i="4"/>
  <c r="K18" i="4"/>
  <c r="J18" i="4"/>
  <c r="AO18" i="4"/>
  <c r="AP18" i="4"/>
  <c r="AR18" i="4"/>
  <c r="AS18" i="4"/>
  <c r="BZ34" i="4"/>
  <c r="BY34" i="4"/>
  <c r="AC34" i="4"/>
  <c r="AB34" i="4"/>
  <c r="BS34" i="4"/>
  <c r="BT34" i="4"/>
  <c r="BW34" i="4"/>
  <c r="BV34" i="4"/>
  <c r="Q34" i="4"/>
  <c r="P34" i="4"/>
  <c r="W34" i="4"/>
  <c r="V34" i="4"/>
  <c r="AU34" i="4"/>
  <c r="AV34" i="4"/>
  <c r="K34" i="4"/>
  <c r="J34" i="4"/>
  <c r="AP34" i="4"/>
  <c r="AO34" i="4"/>
  <c r="AR34" i="4"/>
  <c r="AS34" i="4"/>
  <c r="BZ114" i="4"/>
  <c r="BY114" i="4"/>
  <c r="W114" i="4"/>
  <c r="V114" i="4"/>
  <c r="AU114" i="4"/>
  <c r="AV114" i="4"/>
  <c r="AC114" i="4"/>
  <c r="AB114" i="4"/>
  <c r="BS114" i="4"/>
  <c r="BT114" i="4"/>
  <c r="BV114" i="4"/>
  <c r="BW114" i="4"/>
  <c r="P114" i="4"/>
  <c r="Q114" i="4"/>
  <c r="J114" i="4"/>
  <c r="K114" i="4"/>
  <c r="AO114" i="4"/>
  <c r="AP114" i="4"/>
  <c r="AS114" i="4"/>
  <c r="AR114" i="4"/>
  <c r="BZ93" i="4"/>
  <c r="BY93" i="4"/>
  <c r="AV93" i="4"/>
  <c r="AU93" i="4"/>
  <c r="AB93" i="4"/>
  <c r="AC93" i="4"/>
  <c r="BT93" i="4"/>
  <c r="BS93" i="4"/>
  <c r="P93" i="4"/>
  <c r="Q93" i="4"/>
  <c r="V93" i="4"/>
  <c r="W93" i="4"/>
  <c r="BV93" i="4"/>
  <c r="BW93" i="4"/>
  <c r="AS93" i="4"/>
  <c r="AR93" i="4"/>
  <c r="J93" i="4"/>
  <c r="K93" i="4"/>
  <c r="AO93" i="4"/>
  <c r="AP93" i="4"/>
  <c r="BZ82" i="4"/>
  <c r="BY82" i="4"/>
  <c r="P82" i="4"/>
  <c r="Q82" i="4"/>
  <c r="AB82" i="4"/>
  <c r="AC82" i="4"/>
  <c r="BS82" i="4"/>
  <c r="BT82" i="4"/>
  <c r="BV82" i="4"/>
  <c r="BW82" i="4"/>
  <c r="W82" i="4"/>
  <c r="V82" i="4"/>
  <c r="AU82" i="4"/>
  <c r="AV82" i="4"/>
  <c r="J82" i="4"/>
  <c r="K82" i="4"/>
  <c r="AP82" i="4"/>
  <c r="AO82" i="4"/>
  <c r="AR82" i="4"/>
  <c r="AS82" i="4"/>
  <c r="BZ35" i="4"/>
  <c r="BY35" i="4"/>
  <c r="W35" i="4"/>
  <c r="V35" i="4"/>
  <c r="AC35" i="4"/>
  <c r="AB35" i="4"/>
  <c r="BS35" i="4"/>
  <c r="BT35" i="4"/>
  <c r="P35" i="4"/>
  <c r="Q35" i="4"/>
  <c r="AU35" i="4"/>
  <c r="AV35" i="4"/>
  <c r="BW35" i="4"/>
  <c r="BV35" i="4"/>
  <c r="AR35" i="4"/>
  <c r="AS35" i="4"/>
  <c r="J35" i="4"/>
  <c r="K35" i="4"/>
  <c r="AO35" i="4"/>
  <c r="AP35" i="4"/>
  <c r="BZ24" i="4"/>
  <c r="BY24" i="4"/>
  <c r="AB24" i="4"/>
  <c r="AC24" i="4"/>
  <c r="P24" i="4"/>
  <c r="Q24" i="4"/>
  <c r="BT24" i="4"/>
  <c r="BS24" i="4"/>
  <c r="BV24" i="4"/>
  <c r="BW24" i="4"/>
  <c r="V24" i="4"/>
  <c r="W24" i="4"/>
  <c r="AU24" i="4"/>
  <c r="AV24" i="4"/>
  <c r="J24" i="4"/>
  <c r="K24" i="4"/>
  <c r="AS24" i="4"/>
  <c r="AR24" i="4"/>
  <c r="AO24" i="4"/>
  <c r="AP24" i="4"/>
  <c r="BY88" i="4"/>
  <c r="BZ88" i="4"/>
  <c r="P88" i="4"/>
  <c r="Q88" i="4"/>
  <c r="AB88" i="4"/>
  <c r="AC88" i="4"/>
  <c r="BT88" i="4"/>
  <c r="BS88" i="4"/>
  <c r="BW88" i="4"/>
  <c r="BV88" i="4"/>
  <c r="V88" i="4"/>
  <c r="W88" i="4"/>
  <c r="AU88" i="4"/>
  <c r="AV88" i="4"/>
  <c r="AO88" i="4"/>
  <c r="AP88" i="4"/>
  <c r="AS88" i="4"/>
  <c r="AR88" i="4"/>
  <c r="J88" i="4"/>
  <c r="K88" i="4"/>
  <c r="BZ59" i="4"/>
  <c r="BY59" i="4"/>
  <c r="Q59" i="4"/>
  <c r="P59" i="4"/>
  <c r="W59" i="4"/>
  <c r="V59" i="4"/>
  <c r="AC59" i="4"/>
  <c r="AB59" i="4"/>
  <c r="BS59" i="4"/>
  <c r="BT59" i="4"/>
  <c r="AU59" i="4"/>
  <c r="AV59" i="4"/>
  <c r="BW59" i="4"/>
  <c r="BV59" i="4"/>
  <c r="AR59" i="4"/>
  <c r="AS59" i="4"/>
  <c r="J59" i="4"/>
  <c r="K59" i="4"/>
  <c r="AO59" i="4"/>
  <c r="AP59" i="4"/>
  <c r="BZ100" i="4"/>
  <c r="BY100" i="4"/>
  <c r="BW100" i="4"/>
  <c r="BV100" i="4"/>
  <c r="P100" i="4"/>
  <c r="Q100" i="4"/>
  <c r="V100" i="4"/>
  <c r="W100" i="4"/>
  <c r="AV100" i="4"/>
  <c r="AU100" i="4"/>
  <c r="AB100" i="4"/>
  <c r="AC100" i="4"/>
  <c r="BT100" i="4"/>
  <c r="BS100" i="4"/>
  <c r="J100" i="4"/>
  <c r="K100" i="4"/>
  <c r="AO100" i="4"/>
  <c r="AP100" i="4"/>
  <c r="AS100" i="4"/>
  <c r="AR100" i="4"/>
  <c r="BZ19" i="4"/>
  <c r="BY19" i="4"/>
  <c r="BV19" i="4"/>
  <c r="BW19" i="4"/>
  <c r="P19" i="4"/>
  <c r="Q19" i="4"/>
  <c r="V19" i="4"/>
  <c r="W19" i="4"/>
  <c r="AV19" i="4"/>
  <c r="AU19" i="4"/>
  <c r="AB19" i="4"/>
  <c r="AC19" i="4"/>
  <c r="BT19" i="4"/>
  <c r="BS19" i="4"/>
  <c r="J19" i="4"/>
  <c r="K19" i="4"/>
  <c r="AR19" i="4"/>
  <c r="AS19" i="4"/>
  <c r="AO19" i="4"/>
  <c r="AP19" i="4"/>
  <c r="BZ53" i="4"/>
  <c r="BY53" i="4"/>
  <c r="BS53" i="4"/>
  <c r="BT53" i="4"/>
  <c r="BW53" i="4"/>
  <c r="BV53" i="4"/>
  <c r="P53" i="4"/>
  <c r="Q53" i="4"/>
  <c r="V53" i="4"/>
  <c r="W53" i="4"/>
  <c r="AU53" i="4"/>
  <c r="AV53" i="4"/>
  <c r="AB53" i="4"/>
  <c r="AC53" i="4"/>
  <c r="AR53" i="4"/>
  <c r="AS53" i="4"/>
  <c r="J53" i="4"/>
  <c r="K53" i="4"/>
  <c r="AP53" i="4"/>
  <c r="AO53" i="4"/>
  <c r="BZ118" i="4"/>
  <c r="BY118" i="4"/>
  <c r="BV118" i="4"/>
  <c r="BW118" i="4"/>
  <c r="Q118" i="4"/>
  <c r="P118" i="4"/>
  <c r="V118" i="4"/>
  <c r="W118" i="4"/>
  <c r="AV118" i="4"/>
  <c r="AU118" i="4"/>
  <c r="AB118" i="4"/>
  <c r="AC118" i="4"/>
  <c r="BS118" i="4"/>
  <c r="BT118" i="4"/>
  <c r="AS118" i="4"/>
  <c r="AR118" i="4"/>
  <c r="J118" i="4"/>
  <c r="K118" i="4"/>
  <c r="AO118" i="4"/>
  <c r="AP118" i="4"/>
  <c r="BZ74" i="4"/>
  <c r="BY74" i="4"/>
  <c r="BW74" i="4"/>
  <c r="BV74" i="4"/>
  <c r="AB74" i="4"/>
  <c r="AC74" i="4"/>
  <c r="BT74" i="4"/>
  <c r="BS74" i="4"/>
  <c r="P74" i="4"/>
  <c r="Q74" i="4"/>
  <c r="V74" i="4"/>
  <c r="W74" i="4"/>
  <c r="AV74" i="4"/>
  <c r="AU74" i="4"/>
  <c r="J74" i="4"/>
  <c r="K74" i="4"/>
  <c r="AS74" i="4"/>
  <c r="AR74" i="4"/>
  <c r="AO74" i="4"/>
  <c r="AP74" i="4"/>
  <c r="BZ75" i="4"/>
  <c r="BY75" i="4"/>
  <c r="W75" i="4"/>
  <c r="V75" i="4"/>
  <c r="AC75" i="4"/>
  <c r="AB75" i="4"/>
  <c r="BS75" i="4"/>
  <c r="BT75" i="4"/>
  <c r="Q75" i="4"/>
  <c r="P75" i="4"/>
  <c r="AU75" i="4"/>
  <c r="AV75" i="4"/>
  <c r="BW75" i="4"/>
  <c r="BV75" i="4"/>
  <c r="AR75" i="4"/>
  <c r="AS75" i="4"/>
  <c r="J75" i="4"/>
  <c r="K75" i="4"/>
  <c r="AO75" i="4"/>
  <c r="AP75" i="4"/>
  <c r="BZ52" i="4"/>
  <c r="BY52" i="4"/>
  <c r="AC52" i="4"/>
  <c r="AB52" i="4"/>
  <c r="P52" i="4"/>
  <c r="Q52" i="4"/>
  <c r="BS52" i="4"/>
  <c r="BT52" i="4"/>
  <c r="BW52" i="4"/>
  <c r="BV52" i="4"/>
  <c r="V52" i="4"/>
  <c r="W52" i="4"/>
  <c r="AU52" i="4"/>
  <c r="AV52" i="4"/>
  <c r="J52" i="4"/>
  <c r="K52" i="4"/>
  <c r="AO52" i="4"/>
  <c r="AP52" i="4"/>
  <c r="AR52" i="4"/>
  <c r="AS52" i="4"/>
  <c r="BY69" i="4"/>
  <c r="BZ69" i="4"/>
  <c r="Q69" i="4"/>
  <c r="P69" i="4"/>
  <c r="W69" i="4"/>
  <c r="V69" i="4"/>
  <c r="AU69" i="4"/>
  <c r="AV69" i="4"/>
  <c r="AB69" i="4"/>
  <c r="AC69" i="4"/>
  <c r="BS69" i="4"/>
  <c r="BT69" i="4"/>
  <c r="BW69" i="4"/>
  <c r="BV69" i="4"/>
  <c r="AR69" i="4"/>
  <c r="AS69" i="4"/>
  <c r="K69" i="4"/>
  <c r="J69" i="4"/>
  <c r="AP69" i="4"/>
  <c r="AO69" i="4"/>
  <c r="BZ13" i="4"/>
  <c r="BY13" i="4"/>
  <c r="BS13" i="4"/>
  <c r="BT13" i="4"/>
  <c r="P13" i="4"/>
  <c r="Q13" i="4"/>
  <c r="AB13" i="4"/>
  <c r="AC13" i="4"/>
  <c r="BV13" i="4"/>
  <c r="BW13" i="4"/>
  <c r="W13" i="4"/>
  <c r="V13" i="4"/>
  <c r="AU13" i="4"/>
  <c r="AV13" i="4"/>
  <c r="J13" i="4"/>
  <c r="K13" i="4"/>
  <c r="AR13" i="4"/>
  <c r="AS13" i="4"/>
  <c r="AO13" i="4"/>
  <c r="AP13" i="4"/>
  <c r="BZ116" i="4"/>
  <c r="BY116" i="4"/>
  <c r="BW116" i="4"/>
  <c r="BV116" i="4"/>
  <c r="V116" i="4"/>
  <c r="W116" i="4"/>
  <c r="AV116" i="4"/>
  <c r="AU116" i="4"/>
  <c r="Q116" i="4"/>
  <c r="P116" i="4"/>
  <c r="AC116" i="4"/>
  <c r="AB116" i="4"/>
  <c r="BS116" i="4"/>
  <c r="BT116" i="4"/>
  <c r="AO116" i="4"/>
  <c r="AP116" i="4"/>
  <c r="AS116" i="4"/>
  <c r="AR116" i="4"/>
  <c r="K116" i="4"/>
  <c r="J116" i="4"/>
  <c r="BY17" i="4"/>
  <c r="BZ17" i="4"/>
  <c r="BW17" i="4"/>
  <c r="BV17" i="4"/>
  <c r="AB17" i="4"/>
  <c r="AC17" i="4"/>
  <c r="BT17" i="4"/>
  <c r="BS17" i="4"/>
  <c r="P17" i="4"/>
  <c r="Q17" i="4"/>
  <c r="V17" i="4"/>
  <c r="W17" i="4"/>
  <c r="AV17" i="4"/>
  <c r="AU17" i="4"/>
  <c r="J17" i="4"/>
  <c r="K17" i="4"/>
  <c r="AO17" i="4"/>
  <c r="AP17" i="4"/>
  <c r="AS17" i="4"/>
  <c r="AR17" i="4"/>
  <c r="BY49" i="4"/>
  <c r="BZ49" i="4"/>
  <c r="V49" i="4"/>
  <c r="W49" i="4"/>
  <c r="AC49" i="4"/>
  <c r="AB49" i="4"/>
  <c r="BS49" i="4"/>
  <c r="BT49" i="4"/>
  <c r="Q49" i="4"/>
  <c r="P49" i="4"/>
  <c r="AU49" i="4"/>
  <c r="AV49" i="4"/>
  <c r="BV49" i="4"/>
  <c r="BW49" i="4"/>
  <c r="AS49" i="4"/>
  <c r="AR49" i="4"/>
  <c r="J49" i="4"/>
  <c r="K49" i="4"/>
  <c r="AO49" i="4"/>
  <c r="AP49" i="4"/>
  <c r="BZ109" i="4"/>
  <c r="BY109" i="4"/>
  <c r="AC109" i="4"/>
  <c r="AB109" i="4"/>
  <c r="BW109" i="4"/>
  <c r="BV109" i="4"/>
  <c r="W109" i="4"/>
  <c r="V109" i="4"/>
  <c r="AU109" i="4"/>
  <c r="AV109" i="4"/>
  <c r="BS109" i="4"/>
  <c r="BT109" i="4"/>
  <c r="Q109" i="4"/>
  <c r="P109" i="4"/>
  <c r="J109" i="4"/>
  <c r="K109" i="4"/>
  <c r="AO109" i="4"/>
  <c r="AP109" i="4"/>
  <c r="AS109" i="4"/>
  <c r="AR109" i="4"/>
  <c r="BZ97" i="4"/>
  <c r="BY97" i="4"/>
  <c r="W97" i="4"/>
  <c r="V97" i="4"/>
  <c r="AU97" i="4"/>
  <c r="AV97" i="4"/>
  <c r="AB97" i="4"/>
  <c r="AC97" i="4"/>
  <c r="BT97" i="4"/>
  <c r="BS97" i="4"/>
  <c r="BV97" i="4"/>
  <c r="BW97" i="4"/>
  <c r="P97" i="4"/>
  <c r="Q97" i="4"/>
  <c r="J97" i="4"/>
  <c r="K97" i="4"/>
  <c r="AO97" i="4"/>
  <c r="AP97" i="4"/>
  <c r="AR97" i="4"/>
  <c r="AS97" i="4"/>
  <c r="BZ29" i="4"/>
  <c r="BY29" i="4"/>
  <c r="AB29" i="4"/>
  <c r="AC29" i="4"/>
  <c r="BT29" i="4"/>
  <c r="BS29" i="4"/>
  <c r="P29" i="4"/>
  <c r="Q29" i="4"/>
  <c r="V29" i="4"/>
  <c r="W29" i="4"/>
  <c r="AV29" i="4"/>
  <c r="AU29" i="4"/>
  <c r="BV29" i="4"/>
  <c r="BW29" i="4"/>
  <c r="AR29" i="4"/>
  <c r="AS29" i="4"/>
  <c r="K29" i="4"/>
  <c r="J29" i="4"/>
  <c r="AP29" i="4"/>
  <c r="AO29" i="4"/>
  <c r="BZ104" i="4"/>
  <c r="BY104" i="4"/>
  <c r="BV104" i="4"/>
  <c r="BW104" i="4"/>
  <c r="P104" i="4"/>
  <c r="Q104" i="4"/>
  <c r="V104" i="4"/>
  <c r="W104" i="4"/>
  <c r="AV104" i="4"/>
  <c r="AU104" i="4"/>
  <c r="AB104" i="4"/>
  <c r="AC104" i="4"/>
  <c r="BS104" i="4"/>
  <c r="BT104" i="4"/>
  <c r="AO104" i="4"/>
  <c r="AP104" i="4"/>
  <c r="J104" i="4"/>
  <c r="K104" i="4"/>
  <c r="AS104" i="4"/>
  <c r="AR104" i="4"/>
  <c r="BZ39" i="4"/>
  <c r="BY39" i="4"/>
  <c r="V39" i="4"/>
  <c r="W39" i="4"/>
  <c r="AC39" i="4"/>
  <c r="AB39" i="4"/>
  <c r="BS39" i="4"/>
  <c r="BT39" i="4"/>
  <c r="P39" i="4"/>
  <c r="Q39" i="4"/>
  <c r="AU39" i="4"/>
  <c r="AV39" i="4"/>
  <c r="BW39" i="4"/>
  <c r="BV39" i="4"/>
  <c r="AS39" i="4"/>
  <c r="AR39" i="4"/>
  <c r="J39" i="4"/>
  <c r="K39" i="4"/>
  <c r="AP39" i="4"/>
  <c r="AO39" i="4"/>
  <c r="BZ42" i="4"/>
  <c r="BY42" i="4"/>
  <c r="BT42" i="4"/>
  <c r="BS42" i="4"/>
  <c r="BW42" i="4"/>
  <c r="BV42" i="4"/>
  <c r="P42" i="4"/>
  <c r="Q42" i="4"/>
  <c r="AB42" i="4"/>
  <c r="AC42" i="4"/>
  <c r="V42" i="4"/>
  <c r="W42" i="4"/>
  <c r="AV42" i="4"/>
  <c r="AU42" i="4"/>
  <c r="AO42" i="4"/>
  <c r="AP42" i="4"/>
  <c r="K42" i="4"/>
  <c r="J42" i="4"/>
  <c r="AR42" i="4"/>
  <c r="AS42" i="4"/>
  <c r="BZ102" i="4"/>
  <c r="BY102" i="4"/>
  <c r="V102" i="4"/>
  <c r="W102" i="4"/>
  <c r="AU102" i="4"/>
  <c r="AV102" i="4"/>
  <c r="BV102" i="4"/>
  <c r="BW102" i="4"/>
  <c r="P102" i="4"/>
  <c r="Q102" i="4"/>
  <c r="AB102" i="4"/>
  <c r="AC102" i="4"/>
  <c r="BS102" i="4"/>
  <c r="BT102" i="4"/>
  <c r="J102" i="4"/>
  <c r="K102" i="4"/>
  <c r="AO102" i="4"/>
  <c r="AP102" i="4"/>
  <c r="AR102" i="4"/>
  <c r="AS102" i="4"/>
  <c r="BZ85" i="4"/>
  <c r="BY85" i="4"/>
  <c r="AC85" i="4"/>
  <c r="AB85" i="4"/>
  <c r="BS85" i="4"/>
  <c r="BT85" i="4"/>
  <c r="Q85" i="4"/>
  <c r="P85" i="4"/>
  <c r="W85" i="4"/>
  <c r="V85" i="4"/>
  <c r="AU85" i="4"/>
  <c r="AV85" i="4"/>
  <c r="BW85" i="4"/>
  <c r="BV85" i="4"/>
  <c r="AR85" i="4"/>
  <c r="AS85" i="4"/>
  <c r="J85" i="4"/>
  <c r="K85" i="4"/>
  <c r="AP85" i="4"/>
  <c r="AO85" i="4"/>
  <c r="BZ25" i="4"/>
  <c r="BY25" i="4"/>
  <c r="P25" i="4"/>
  <c r="Q25" i="4"/>
  <c r="AU25" i="4"/>
  <c r="AV25" i="4"/>
  <c r="AB25" i="4"/>
  <c r="AC25" i="4"/>
  <c r="BS25" i="4"/>
  <c r="BT25" i="4"/>
  <c r="W25" i="4"/>
  <c r="V25" i="4"/>
  <c r="BW25" i="4"/>
  <c r="BV25" i="4"/>
  <c r="AS25" i="4"/>
  <c r="AR25" i="4"/>
  <c r="J25" i="4"/>
  <c r="K25" i="4"/>
  <c r="AP25" i="4"/>
  <c r="AO25" i="4"/>
  <c r="BZ40" i="4"/>
  <c r="BY40" i="4"/>
  <c r="BT40" i="4"/>
  <c r="BS40" i="4"/>
  <c r="P40" i="4"/>
  <c r="Q40" i="4"/>
  <c r="AB40" i="4"/>
  <c r="AC40" i="4"/>
  <c r="BV40" i="4"/>
  <c r="BW40" i="4"/>
  <c r="V40" i="4"/>
  <c r="W40" i="4"/>
  <c r="AV40" i="4"/>
  <c r="AU40" i="4"/>
  <c r="J40" i="4"/>
  <c r="K40" i="4"/>
  <c r="AR40" i="4"/>
  <c r="AS40" i="4"/>
  <c r="AO40" i="4"/>
  <c r="AP40" i="4"/>
  <c r="BY91" i="4"/>
  <c r="BZ91" i="4"/>
  <c r="W91" i="4"/>
  <c r="V91" i="4"/>
  <c r="BT91" i="4"/>
  <c r="BS91" i="4"/>
  <c r="P91" i="4"/>
  <c r="Q91" i="4"/>
  <c r="AU91" i="4"/>
  <c r="AV91" i="4"/>
  <c r="AB91" i="4"/>
  <c r="AC91" i="4"/>
  <c r="BW91" i="4"/>
  <c r="BV91" i="4"/>
  <c r="AS91" i="4"/>
  <c r="AR91" i="4"/>
  <c r="K91" i="4"/>
  <c r="J91" i="4"/>
  <c r="AO91" i="4"/>
  <c r="AP91" i="4"/>
  <c r="BZ70" i="4"/>
  <c r="BY70" i="4"/>
  <c r="BZ95" i="4"/>
  <c r="BY95" i="4"/>
  <c r="AU95" i="4"/>
  <c r="AV95" i="4"/>
  <c r="BT95" i="4"/>
  <c r="BS95" i="4"/>
  <c r="BW95" i="4"/>
  <c r="BV95" i="4"/>
  <c r="V95" i="4"/>
  <c r="W95" i="4"/>
  <c r="AC95" i="4"/>
  <c r="AB95" i="4"/>
  <c r="Q95" i="4"/>
  <c r="P95" i="4"/>
  <c r="J95" i="4"/>
  <c r="K95" i="4"/>
  <c r="AO95" i="4"/>
  <c r="AP95" i="4"/>
  <c r="AS95" i="4"/>
  <c r="AR95" i="4"/>
  <c r="BY103" i="4"/>
  <c r="BZ103" i="4"/>
  <c r="AU103" i="4"/>
  <c r="AV103" i="4"/>
  <c r="AC103" i="4"/>
  <c r="AB103" i="4"/>
  <c r="BS103" i="4"/>
  <c r="BT103" i="4"/>
  <c r="V103" i="4"/>
  <c r="W103" i="4"/>
  <c r="BV103" i="4"/>
  <c r="BW103" i="4"/>
  <c r="Q103" i="4"/>
  <c r="P103" i="4"/>
  <c r="J103" i="4"/>
  <c r="K103" i="4"/>
  <c r="AO103" i="4"/>
  <c r="AP103" i="4"/>
  <c r="AR103" i="4"/>
  <c r="AS103" i="4"/>
  <c r="BS70" i="4"/>
  <c r="BT70" i="4"/>
  <c r="P70" i="4"/>
  <c r="Q70" i="4"/>
  <c r="AB70" i="4"/>
  <c r="AC70" i="4"/>
  <c r="BW70" i="4"/>
  <c r="BV70" i="4"/>
  <c r="W70" i="4"/>
  <c r="V70" i="4"/>
  <c r="AU70" i="4"/>
  <c r="AV70" i="4"/>
  <c r="AR70" i="4"/>
  <c r="AS70" i="4"/>
  <c r="J70" i="4"/>
  <c r="K70" i="4"/>
  <c r="AO70" i="4"/>
  <c r="AP70" i="4"/>
  <c r="BY76" i="4"/>
  <c r="BZ76" i="4"/>
  <c r="AC76" i="4"/>
  <c r="AB76" i="4"/>
  <c r="BV76" i="4"/>
  <c r="BW76" i="4"/>
  <c r="Q76" i="4"/>
  <c r="P76" i="4"/>
  <c r="BS76" i="4"/>
  <c r="BT76" i="4"/>
  <c r="W76" i="4"/>
  <c r="V76" i="4"/>
  <c r="AU76" i="4"/>
  <c r="AV76" i="4"/>
  <c r="AP76" i="4"/>
  <c r="AO76" i="4"/>
  <c r="AR76" i="4"/>
  <c r="AS76" i="4"/>
  <c r="J76" i="4"/>
  <c r="K76" i="4"/>
  <c r="BY63" i="4"/>
  <c r="BZ63" i="4"/>
  <c r="P63" i="4"/>
  <c r="Q63" i="4"/>
  <c r="V63" i="4"/>
  <c r="W63" i="4"/>
  <c r="AU63" i="4"/>
  <c r="AV63" i="4"/>
  <c r="AB63" i="4"/>
  <c r="AC63" i="4"/>
  <c r="BT63" i="4"/>
  <c r="BS63" i="4"/>
  <c r="BW63" i="4"/>
  <c r="BV63" i="4"/>
  <c r="AS63" i="4"/>
  <c r="AR63" i="4"/>
  <c r="J63" i="4"/>
  <c r="K63" i="4"/>
  <c r="AP63" i="4"/>
  <c r="AO63" i="4"/>
  <c r="BZ51" i="4"/>
  <c r="BY51" i="4"/>
  <c r="V51" i="4"/>
  <c r="W51" i="4"/>
  <c r="AU51" i="4"/>
  <c r="AV51" i="4"/>
  <c r="Q51" i="4"/>
  <c r="P51" i="4"/>
  <c r="AB51" i="4"/>
  <c r="AC51" i="4"/>
  <c r="BT51" i="4"/>
  <c r="BS51" i="4"/>
  <c r="BW51" i="4"/>
  <c r="BV51" i="4"/>
  <c r="AS51" i="4"/>
  <c r="AR51" i="4"/>
  <c r="J51" i="4"/>
  <c r="K51" i="4"/>
  <c r="AP51" i="4"/>
  <c r="AO51" i="4"/>
  <c r="BZ43" i="4"/>
  <c r="BY43" i="4"/>
  <c r="W43" i="4"/>
  <c r="V43" i="4"/>
  <c r="AB43" i="4"/>
  <c r="AC43" i="4"/>
  <c r="BT43" i="4"/>
  <c r="BS43" i="4"/>
  <c r="P43" i="4"/>
  <c r="Q43" i="4"/>
  <c r="AV43" i="4"/>
  <c r="AU43" i="4"/>
  <c r="BV43" i="4"/>
  <c r="BW43" i="4"/>
  <c r="AR43" i="4"/>
  <c r="AS43" i="4"/>
  <c r="J43" i="4"/>
  <c r="K43" i="4"/>
  <c r="AO43" i="4"/>
  <c r="AP43" i="4"/>
  <c r="BY21" i="4"/>
  <c r="BZ21" i="4"/>
  <c r="P21" i="4"/>
  <c r="Q21" i="4"/>
  <c r="AB21" i="4"/>
  <c r="AC21" i="4"/>
  <c r="BT21" i="4"/>
  <c r="BS21" i="4"/>
  <c r="BV21" i="4"/>
  <c r="BW21" i="4"/>
  <c r="V21" i="4"/>
  <c r="W21" i="4"/>
  <c r="AV21" i="4"/>
  <c r="AU21" i="4"/>
  <c r="J21" i="4"/>
  <c r="K21" i="4"/>
  <c r="AO21" i="4"/>
  <c r="AP21" i="4"/>
  <c r="AS21" i="4"/>
  <c r="AR21" i="4"/>
  <c r="BZ122" i="4"/>
  <c r="BY122" i="4"/>
  <c r="Q122" i="4"/>
  <c r="P122" i="4"/>
  <c r="V122" i="4"/>
  <c r="W122" i="4"/>
  <c r="AU122" i="4"/>
  <c r="AV122" i="4"/>
  <c r="AC122" i="4"/>
  <c r="AB122" i="4"/>
  <c r="BS122" i="4"/>
  <c r="BT122" i="4"/>
  <c r="BW122" i="4"/>
  <c r="BV122" i="4"/>
  <c r="J122" i="4"/>
  <c r="K122" i="4"/>
  <c r="AO122" i="4"/>
  <c r="AP122" i="4"/>
  <c r="AR122" i="4"/>
  <c r="AS122" i="4"/>
  <c r="BY47" i="4"/>
  <c r="BZ47" i="4"/>
  <c r="AV47" i="4"/>
  <c r="AU47" i="4"/>
  <c r="AB47" i="4"/>
  <c r="AC47" i="4"/>
  <c r="BT47" i="4"/>
  <c r="BS47" i="4"/>
  <c r="P47" i="4"/>
  <c r="Q47" i="4"/>
  <c r="V47" i="4"/>
  <c r="W47" i="4"/>
  <c r="BV47" i="4"/>
  <c r="BW47" i="4"/>
  <c r="J47" i="4"/>
  <c r="K47" i="4"/>
  <c r="AP47" i="4"/>
  <c r="AO47" i="4"/>
  <c r="AR47" i="4"/>
  <c r="AS47" i="4"/>
  <c r="BZ119" i="4"/>
  <c r="BY119" i="4"/>
  <c r="BW119" i="4"/>
  <c r="BV119" i="4"/>
  <c r="P119" i="4"/>
  <c r="Q119" i="4"/>
  <c r="V119" i="4"/>
  <c r="W119" i="4"/>
  <c r="AV119" i="4"/>
  <c r="AU119" i="4"/>
  <c r="AB119" i="4"/>
  <c r="AC119" i="4"/>
  <c r="BT119" i="4"/>
  <c r="BS119" i="4"/>
  <c r="J119" i="4"/>
  <c r="K119" i="4"/>
  <c r="AO119" i="4"/>
  <c r="AP119" i="4"/>
  <c r="AR119" i="4"/>
  <c r="AS119" i="4"/>
  <c r="BZ125" i="4"/>
  <c r="BY125" i="4"/>
  <c r="AV125" i="4"/>
  <c r="AU125" i="4"/>
  <c r="BT125" i="4"/>
  <c r="BS125" i="4"/>
  <c r="BW125" i="4"/>
  <c r="BV125" i="4"/>
  <c r="V125" i="4"/>
  <c r="W125" i="4"/>
  <c r="AB125" i="4"/>
  <c r="AC125" i="4"/>
  <c r="P125" i="4"/>
  <c r="Q125" i="4"/>
  <c r="J125" i="4"/>
  <c r="K125" i="4"/>
  <c r="AO125" i="4"/>
  <c r="AP125" i="4"/>
  <c r="AS125" i="4"/>
  <c r="AR125" i="4"/>
  <c r="BZ106" i="4"/>
  <c r="BY106" i="4"/>
  <c r="Q106" i="4"/>
  <c r="P106" i="4"/>
  <c r="V106" i="4"/>
  <c r="W106" i="4"/>
  <c r="AV106" i="4"/>
  <c r="AU106" i="4"/>
  <c r="BW106" i="4"/>
  <c r="BV106" i="4"/>
  <c r="AB106" i="4"/>
  <c r="AC106" i="4"/>
  <c r="BT106" i="4"/>
  <c r="BS106" i="4"/>
  <c r="K106" i="4"/>
  <c r="J106" i="4"/>
  <c r="AO106" i="4"/>
  <c r="AP106" i="4"/>
  <c r="AR106" i="4"/>
  <c r="AS106" i="4"/>
  <c r="BZ64" i="4"/>
  <c r="BY64" i="4"/>
  <c r="AC64" i="4"/>
  <c r="AB64" i="4"/>
  <c r="P64" i="4"/>
  <c r="Q64" i="4"/>
  <c r="BS64" i="4"/>
  <c r="BT64" i="4"/>
  <c r="BW64" i="4"/>
  <c r="BV64" i="4"/>
  <c r="V64" i="4"/>
  <c r="W64" i="4"/>
  <c r="AU64" i="4"/>
  <c r="AV64" i="4"/>
  <c r="K64" i="4"/>
  <c r="J64" i="4"/>
  <c r="AS64" i="4"/>
  <c r="AR64" i="4"/>
  <c r="AO64" i="4"/>
  <c r="AP64" i="4"/>
  <c r="BZ112" i="4"/>
  <c r="BY112" i="4"/>
  <c r="BW112" i="4"/>
  <c r="BV112" i="4"/>
  <c r="P112" i="4"/>
  <c r="Q112" i="4"/>
  <c r="W112" i="4"/>
  <c r="V112" i="4"/>
  <c r="AU112" i="4"/>
  <c r="AV112" i="4"/>
  <c r="AB112" i="4"/>
  <c r="AC112" i="4"/>
  <c r="BS112" i="4"/>
  <c r="BT112" i="4"/>
  <c r="AP112" i="4"/>
  <c r="AO112" i="4"/>
  <c r="AR112" i="4"/>
  <c r="AS112" i="4"/>
  <c r="K112" i="4"/>
  <c r="J112" i="4"/>
  <c r="BZ45" i="4"/>
  <c r="BY45" i="4"/>
  <c r="Q45" i="4"/>
  <c r="P45" i="4"/>
  <c r="AB45" i="4"/>
  <c r="AC45" i="4"/>
  <c r="BS45" i="4"/>
  <c r="BT45" i="4"/>
  <c r="W45" i="4"/>
  <c r="V45" i="4"/>
  <c r="AU45" i="4"/>
  <c r="AV45" i="4"/>
  <c r="BV45" i="4"/>
  <c r="BW45" i="4"/>
  <c r="AR45" i="4"/>
  <c r="AS45" i="4"/>
  <c r="K45" i="4"/>
  <c r="J45" i="4"/>
  <c r="AP45" i="4"/>
  <c r="AO45" i="4"/>
  <c r="BY115" i="4"/>
  <c r="BZ115" i="4"/>
  <c r="AU115" i="4"/>
  <c r="AV115" i="4"/>
  <c r="BS115" i="4"/>
  <c r="BT115" i="4"/>
  <c r="BW115" i="4"/>
  <c r="BV115" i="4"/>
  <c r="V115" i="4"/>
  <c r="W115" i="4"/>
  <c r="AC115" i="4"/>
  <c r="AB115" i="4"/>
  <c r="Q115" i="4"/>
  <c r="P115" i="4"/>
  <c r="K115" i="4"/>
  <c r="J115" i="4"/>
  <c r="AO115" i="4"/>
  <c r="AP115" i="4"/>
  <c r="AR115" i="4"/>
  <c r="AS115" i="4"/>
  <c r="BZ111" i="4"/>
  <c r="BY111" i="4"/>
  <c r="W111" i="4"/>
  <c r="V111" i="4"/>
  <c r="AC111" i="4"/>
  <c r="AB111" i="4"/>
  <c r="BW111" i="4"/>
  <c r="BV111" i="4"/>
  <c r="AU111" i="4"/>
  <c r="AV111" i="4"/>
  <c r="BS111" i="4"/>
  <c r="BT111" i="4"/>
  <c r="Q111" i="4"/>
  <c r="P111" i="4"/>
  <c r="J111" i="4"/>
  <c r="K111" i="4"/>
  <c r="AP111" i="4"/>
  <c r="AO111" i="4"/>
  <c r="AR111" i="4"/>
  <c r="AS111" i="4"/>
  <c r="AO27" i="4"/>
  <c r="AP27" i="4"/>
  <c r="AS27" i="4"/>
  <c r="AR27" i="4"/>
  <c r="Q27" i="4"/>
  <c r="P27" i="4"/>
  <c r="W27" i="4"/>
  <c r="V27" i="4"/>
  <c r="AC27" i="4"/>
  <c r="AB27" i="4"/>
  <c r="BS27" i="4"/>
  <c r="BT27" i="4"/>
  <c r="AU27" i="4"/>
  <c r="AV27" i="4"/>
  <c r="J27" i="4"/>
  <c r="K27" i="4"/>
  <c r="BZ27" i="4"/>
  <c r="BY27" i="4"/>
  <c r="BW27" i="4"/>
  <c r="BV27" i="4"/>
  <c r="BY65" i="4"/>
  <c r="BZ65" i="4"/>
  <c r="AB65" i="4"/>
  <c r="AC65" i="4"/>
  <c r="BT65" i="4"/>
  <c r="BS65" i="4"/>
  <c r="Q65" i="4"/>
  <c r="P65" i="4"/>
  <c r="V65" i="4"/>
  <c r="W65" i="4"/>
  <c r="AU65" i="4"/>
  <c r="AV65" i="4"/>
  <c r="BV65" i="4"/>
  <c r="BW65" i="4"/>
  <c r="AS65" i="4"/>
  <c r="AR65" i="4"/>
  <c r="J65" i="4"/>
  <c r="K65" i="4"/>
  <c r="AP65" i="4"/>
  <c r="AO65" i="4"/>
  <c r="BZ92" i="4"/>
  <c r="BY92" i="4"/>
  <c r="AB92" i="4"/>
  <c r="AC92" i="4"/>
  <c r="P92" i="4"/>
  <c r="Q92" i="4"/>
  <c r="BS92" i="4"/>
  <c r="BT92" i="4"/>
  <c r="BW92" i="4"/>
  <c r="BV92" i="4"/>
  <c r="W92" i="4"/>
  <c r="V92" i="4"/>
  <c r="AU92" i="4"/>
  <c r="AV92" i="4"/>
  <c r="J92" i="4"/>
  <c r="K92" i="4"/>
  <c r="AR92" i="4"/>
  <c r="AS92" i="4"/>
  <c r="AP92" i="4"/>
  <c r="AO92" i="4"/>
  <c r="BY101" i="4"/>
  <c r="BZ101" i="4"/>
  <c r="AU101" i="4"/>
  <c r="AV101" i="4"/>
  <c r="BS101" i="4"/>
  <c r="BT101" i="4"/>
  <c r="BW101" i="4"/>
  <c r="BV101" i="4"/>
  <c r="V101" i="4"/>
  <c r="W101" i="4"/>
  <c r="AB101" i="4"/>
  <c r="AC101" i="4"/>
  <c r="P101" i="4"/>
  <c r="Q101" i="4"/>
  <c r="J101" i="4"/>
  <c r="K101" i="4"/>
  <c r="AP101" i="4"/>
  <c r="AO101" i="4"/>
  <c r="AR101" i="4"/>
  <c r="AS101" i="4"/>
  <c r="BY48" i="4"/>
  <c r="BZ48" i="4"/>
  <c r="AB48" i="4"/>
  <c r="AC48" i="4"/>
  <c r="BS48" i="4"/>
  <c r="BT48" i="4"/>
  <c r="BW48" i="4"/>
  <c r="BV48" i="4"/>
  <c r="P48" i="4"/>
  <c r="Q48" i="4"/>
  <c r="V48" i="4"/>
  <c r="W48" i="4"/>
  <c r="AV48" i="4"/>
  <c r="AU48" i="4"/>
  <c r="J48" i="4"/>
  <c r="K48" i="4"/>
  <c r="AO48" i="4"/>
  <c r="AP48" i="4"/>
  <c r="AS48" i="4"/>
  <c r="AR48" i="4"/>
  <c r="BY127" i="4"/>
  <c r="BZ127" i="4"/>
  <c r="V127" i="4"/>
  <c r="W127" i="4"/>
  <c r="AU127" i="4"/>
  <c r="AV127" i="4"/>
  <c r="AB127" i="4"/>
  <c r="AC127" i="4"/>
  <c r="BS127" i="4"/>
  <c r="BT127" i="4"/>
  <c r="BW127" i="4"/>
  <c r="BV127" i="4"/>
  <c r="P127" i="4"/>
  <c r="Q127" i="4"/>
  <c r="K127" i="4"/>
  <c r="J127" i="4"/>
  <c r="AO127" i="4"/>
  <c r="AP127" i="4"/>
  <c r="AR127" i="4"/>
  <c r="AS127" i="4"/>
  <c r="BY84" i="4"/>
  <c r="BZ84" i="4"/>
  <c r="AB84" i="4"/>
  <c r="AC84" i="4"/>
  <c r="BT84" i="4"/>
  <c r="BS84" i="4"/>
  <c r="BW84" i="4"/>
  <c r="BV84" i="4"/>
  <c r="P84" i="4"/>
  <c r="Q84" i="4"/>
  <c r="V84" i="4"/>
  <c r="W84" i="4"/>
  <c r="AV84" i="4"/>
  <c r="AU84" i="4"/>
  <c r="J84" i="4"/>
  <c r="K84" i="4"/>
  <c r="AO84" i="4"/>
  <c r="AP84" i="4"/>
  <c r="AR84" i="4"/>
  <c r="AS84" i="4"/>
  <c r="BZ107" i="4"/>
  <c r="BY107" i="4"/>
  <c r="V107" i="4"/>
  <c r="W107" i="4"/>
  <c r="AU107" i="4"/>
  <c r="AV107" i="4"/>
  <c r="BT107" i="4"/>
  <c r="BS107" i="4"/>
  <c r="BW107" i="4"/>
  <c r="BV107" i="4"/>
  <c r="AC107" i="4"/>
  <c r="AB107" i="4"/>
  <c r="P107" i="4"/>
  <c r="Q107" i="4"/>
  <c r="J107" i="4"/>
  <c r="K107" i="4"/>
  <c r="AO107" i="4"/>
  <c r="AP107" i="4"/>
  <c r="AS107" i="4"/>
  <c r="AR107" i="4"/>
  <c r="BY56" i="4"/>
  <c r="BZ56" i="4"/>
  <c r="AB56" i="4"/>
  <c r="AC56" i="4"/>
  <c r="P56" i="4"/>
  <c r="Q56" i="4"/>
  <c r="BT56" i="4"/>
  <c r="BS56" i="4"/>
  <c r="BV56" i="4"/>
  <c r="BW56" i="4"/>
  <c r="V56" i="4"/>
  <c r="W56" i="4"/>
  <c r="AV56" i="4"/>
  <c r="AU56" i="4"/>
  <c r="AO56" i="4"/>
  <c r="AP56" i="4"/>
  <c r="AR56" i="4"/>
  <c r="AS56" i="4"/>
  <c r="J56" i="4"/>
  <c r="K56" i="4"/>
  <c r="BZ73" i="4"/>
  <c r="BY73" i="4"/>
  <c r="P73" i="4"/>
  <c r="Q73" i="4"/>
  <c r="AB73" i="4"/>
  <c r="AC73" i="4"/>
  <c r="BT73" i="4"/>
  <c r="BS73" i="4"/>
  <c r="V73" i="4"/>
  <c r="W73" i="4"/>
  <c r="AV73" i="4"/>
  <c r="AU73" i="4"/>
  <c r="BW73" i="4"/>
  <c r="BV73" i="4"/>
  <c r="AR73" i="4"/>
  <c r="AS73" i="4"/>
  <c r="J73" i="4"/>
  <c r="K73" i="4"/>
  <c r="AO73" i="4"/>
  <c r="AP73" i="4"/>
  <c r="BY41" i="4"/>
  <c r="BZ41" i="4"/>
  <c r="Q41" i="4"/>
  <c r="P41" i="4"/>
  <c r="W41" i="4"/>
  <c r="V41" i="4"/>
  <c r="AV41" i="4"/>
  <c r="AU41" i="4"/>
  <c r="AC41" i="4"/>
  <c r="AB41" i="4"/>
  <c r="BT41" i="4"/>
  <c r="BS41" i="4"/>
  <c r="BV41" i="4"/>
  <c r="BW41" i="4"/>
  <c r="AR41" i="4"/>
  <c r="AS41" i="4"/>
  <c r="J41" i="4"/>
  <c r="K41" i="4"/>
  <c r="AP41" i="4"/>
  <c r="AO41" i="4"/>
  <c r="BY126" i="4"/>
  <c r="BZ126" i="4"/>
  <c r="BV126" i="4"/>
  <c r="BW126" i="4"/>
  <c r="V126" i="4"/>
  <c r="W126" i="4"/>
  <c r="AV126" i="4"/>
  <c r="AU126" i="4"/>
  <c r="Q126" i="4"/>
  <c r="P126" i="4"/>
  <c r="AB126" i="4"/>
  <c r="AC126" i="4"/>
  <c r="BT126" i="4"/>
  <c r="BS126" i="4"/>
  <c r="K126" i="4"/>
  <c r="J126" i="4"/>
  <c r="AO126" i="4"/>
  <c r="AP126" i="4"/>
  <c r="AS126" i="4"/>
  <c r="AR126" i="4"/>
  <c r="BZ20" i="4"/>
  <c r="BY20" i="4"/>
  <c r="P20" i="4"/>
  <c r="Q20" i="4"/>
  <c r="V20" i="4"/>
  <c r="W20" i="4"/>
  <c r="AU20" i="4"/>
  <c r="AV20" i="4"/>
  <c r="AB20" i="4"/>
  <c r="AC20" i="4"/>
  <c r="BS20" i="4"/>
  <c r="BT20" i="4"/>
  <c r="BV20" i="4"/>
  <c r="BW20" i="4"/>
  <c r="J20" i="4"/>
  <c r="K20" i="4"/>
  <c r="AS20" i="4"/>
  <c r="AR20" i="4"/>
  <c r="AO20" i="4"/>
  <c r="AP20" i="4"/>
  <c r="BY89" i="4"/>
  <c r="BZ89" i="4"/>
  <c r="AU89" i="4"/>
  <c r="AV89" i="4"/>
  <c r="AC89" i="4"/>
  <c r="AB89" i="4"/>
  <c r="BS89" i="4"/>
  <c r="BT89" i="4"/>
  <c r="Q89" i="4"/>
  <c r="P89" i="4"/>
  <c r="V89" i="4"/>
  <c r="W89" i="4"/>
  <c r="BV89" i="4"/>
  <c r="BW89" i="4"/>
  <c r="AR89" i="4"/>
  <c r="AS89" i="4"/>
  <c r="J89" i="4"/>
  <c r="K89" i="4"/>
  <c r="AP89" i="4"/>
  <c r="AO89" i="4"/>
  <c r="BZ22" i="4"/>
  <c r="BY22" i="4"/>
  <c r="BT22" i="4"/>
  <c r="BS22" i="4"/>
  <c r="BW22" i="4"/>
  <c r="BV22" i="4"/>
  <c r="P22" i="4"/>
  <c r="Q22" i="4"/>
  <c r="AB22" i="4"/>
  <c r="AC22" i="4"/>
  <c r="V22" i="4"/>
  <c r="W22" i="4"/>
  <c r="AV22" i="4"/>
  <c r="AU22" i="4"/>
  <c r="J22" i="4"/>
  <c r="K22" i="4"/>
  <c r="AS22" i="4"/>
  <c r="AR22" i="4"/>
  <c r="AO22" i="4"/>
  <c r="AP22" i="4"/>
  <c r="BZ123" i="4"/>
  <c r="BY123" i="4"/>
  <c r="W123" i="4"/>
  <c r="V123" i="4"/>
  <c r="AB123" i="4"/>
  <c r="AC123" i="4"/>
  <c r="BS123" i="4"/>
  <c r="BT123" i="4"/>
  <c r="AV123" i="4"/>
  <c r="AU123" i="4"/>
  <c r="BV123" i="4"/>
  <c r="BW123" i="4"/>
  <c r="Q123" i="4"/>
  <c r="P123" i="4"/>
  <c r="J123" i="4"/>
  <c r="K123" i="4"/>
  <c r="AP123" i="4"/>
  <c r="AO123" i="4"/>
  <c r="AR123" i="4"/>
  <c r="AS123" i="4"/>
  <c r="BZ31" i="4"/>
  <c r="BY31" i="4"/>
  <c r="P31" i="4"/>
  <c r="Q31" i="4"/>
  <c r="AU31" i="4"/>
  <c r="AV31" i="4"/>
  <c r="AB31" i="4"/>
  <c r="AC31" i="4"/>
  <c r="BT31" i="4"/>
  <c r="BS31" i="4"/>
  <c r="W31" i="4"/>
  <c r="V31" i="4"/>
  <c r="BV31" i="4"/>
  <c r="BW31" i="4"/>
  <c r="AS31" i="4"/>
  <c r="AR31" i="4"/>
  <c r="K31" i="4"/>
  <c r="J31" i="4"/>
  <c r="AO31" i="4"/>
  <c r="AP31" i="4"/>
  <c r="BY79" i="4"/>
  <c r="BZ79" i="4"/>
  <c r="Q79" i="4"/>
  <c r="P79" i="4"/>
  <c r="AU79" i="4"/>
  <c r="AV79" i="4"/>
  <c r="AB79" i="4"/>
  <c r="AC79" i="4"/>
  <c r="BS79" i="4"/>
  <c r="BT79" i="4"/>
  <c r="W79" i="4"/>
  <c r="V79" i="4"/>
  <c r="BW79" i="4"/>
  <c r="BV79" i="4"/>
  <c r="AR79" i="4"/>
  <c r="AS79" i="4"/>
  <c r="J79" i="4"/>
  <c r="K79" i="4"/>
  <c r="AP79" i="4"/>
  <c r="AO79" i="4"/>
  <c r="BY16" i="4"/>
  <c r="BZ16" i="4"/>
  <c r="BT16" i="4"/>
  <c r="BS16" i="4"/>
  <c r="P16" i="4"/>
  <c r="Q16" i="4"/>
  <c r="AB16" i="4"/>
  <c r="AC16" i="4"/>
  <c r="BV16" i="4"/>
  <c r="BW16" i="4"/>
  <c r="V16" i="4"/>
  <c r="W16" i="4"/>
  <c r="AV16" i="4"/>
  <c r="AU16" i="4"/>
  <c r="J16" i="4"/>
  <c r="K16" i="4"/>
  <c r="AS16" i="4"/>
  <c r="AR16" i="4"/>
  <c r="AO16" i="4"/>
  <c r="AP16" i="4"/>
  <c r="BZ117" i="4"/>
  <c r="BY117" i="4"/>
  <c r="V117" i="4"/>
  <c r="W117" i="4"/>
  <c r="BV117" i="4"/>
  <c r="BW117" i="4"/>
  <c r="AU117" i="4"/>
  <c r="AV117" i="4"/>
  <c r="AB117" i="4"/>
  <c r="AC117" i="4"/>
  <c r="BT117" i="4"/>
  <c r="BS117" i="4"/>
  <c r="P117" i="4"/>
  <c r="Q117" i="4"/>
  <c r="J117" i="4"/>
  <c r="K117" i="4"/>
  <c r="AO117" i="4"/>
  <c r="AP117" i="4"/>
  <c r="AS117" i="4"/>
  <c r="AR117" i="4"/>
  <c r="BY33" i="4"/>
  <c r="BZ33" i="4"/>
  <c r="W33" i="4"/>
  <c r="V33" i="4"/>
  <c r="AC33" i="4"/>
  <c r="AB33" i="4"/>
  <c r="BS33" i="4"/>
  <c r="BT33" i="4"/>
  <c r="Q33" i="4"/>
  <c r="P33" i="4"/>
  <c r="AV33" i="4"/>
  <c r="AU33" i="4"/>
  <c r="BV33" i="4"/>
  <c r="BW33" i="4"/>
  <c r="J33" i="4"/>
  <c r="K33" i="4"/>
  <c r="AO33" i="4"/>
  <c r="AP33" i="4"/>
  <c r="AS33" i="4"/>
  <c r="AR33" i="4"/>
  <c r="BY54" i="4"/>
  <c r="BZ54" i="4"/>
  <c r="P54" i="4"/>
  <c r="Q54" i="4"/>
  <c r="W54" i="4"/>
  <c r="V54" i="4"/>
  <c r="AV54" i="4"/>
  <c r="AU54" i="4"/>
  <c r="AB54" i="4"/>
  <c r="AC54" i="4"/>
  <c r="BT54" i="4"/>
  <c r="BS54" i="4"/>
  <c r="BV54" i="4"/>
  <c r="BW54" i="4"/>
  <c r="J54" i="4"/>
  <c r="K54" i="4"/>
  <c r="AS54" i="4"/>
  <c r="AR54" i="4"/>
  <c r="AO54" i="4"/>
  <c r="AP54" i="4"/>
  <c r="BY11" i="4"/>
  <c r="BZ11" i="4"/>
  <c r="P11" i="4"/>
  <c r="Q11" i="4"/>
  <c r="W11" i="4"/>
  <c r="V11" i="4"/>
  <c r="AB11" i="4"/>
  <c r="AC11" i="4"/>
  <c r="BT11" i="4"/>
  <c r="BS11" i="4"/>
  <c r="AV11" i="4"/>
  <c r="AU11" i="4"/>
  <c r="BV11" i="4"/>
  <c r="BW11" i="4"/>
  <c r="AS11" i="4"/>
  <c r="AR11" i="4"/>
  <c r="J11" i="4"/>
  <c r="K11" i="4"/>
  <c r="AO11" i="4"/>
  <c r="AP11" i="4"/>
  <c r="BY124" i="4"/>
  <c r="BZ124" i="4"/>
  <c r="BV124" i="4"/>
  <c r="BW124" i="4"/>
  <c r="P124" i="4"/>
  <c r="Q124" i="4"/>
  <c r="V124" i="4"/>
  <c r="W124" i="4"/>
  <c r="AU124" i="4"/>
  <c r="AV124" i="4"/>
  <c r="AB124" i="4"/>
  <c r="AC124" i="4"/>
  <c r="BS124" i="4"/>
  <c r="BT124" i="4"/>
  <c r="J124" i="4"/>
  <c r="K124" i="4"/>
  <c r="AP124" i="4"/>
  <c r="AO124" i="4"/>
  <c r="AR124" i="4"/>
  <c r="AS124" i="4"/>
  <c r="BY26" i="4"/>
  <c r="BZ26" i="4"/>
  <c r="BS26" i="4"/>
  <c r="BT26" i="4"/>
  <c r="BV26" i="4"/>
  <c r="BW26" i="4"/>
  <c r="P26" i="4"/>
  <c r="Q26" i="4"/>
  <c r="AC26" i="4"/>
  <c r="AB26" i="4"/>
  <c r="W26" i="4"/>
  <c r="V26" i="4"/>
  <c r="AU26" i="4"/>
  <c r="AV26" i="4"/>
  <c r="AO26" i="4"/>
  <c r="AP26" i="4"/>
  <c r="AR26" i="4"/>
  <c r="AS26" i="4"/>
  <c r="K26" i="4"/>
  <c r="J26" i="4"/>
  <c r="BY38" i="4"/>
  <c r="BZ38" i="4"/>
  <c r="BS38" i="4"/>
  <c r="BT38" i="4"/>
  <c r="P38" i="4"/>
  <c r="Q38" i="4"/>
  <c r="AB38" i="4"/>
  <c r="AC38" i="4"/>
  <c r="BV38" i="4"/>
  <c r="BW38" i="4"/>
  <c r="V38" i="4"/>
  <c r="W38" i="4"/>
  <c r="AU38" i="4"/>
  <c r="AV38" i="4"/>
  <c r="J38" i="4"/>
  <c r="K38" i="4"/>
  <c r="AR38" i="4"/>
  <c r="AS38" i="4"/>
  <c r="AP38" i="4"/>
  <c r="AO38" i="4"/>
  <c r="BZ121" i="4"/>
  <c r="BY121" i="4"/>
  <c r="AU121" i="4"/>
  <c r="AV121" i="4"/>
  <c r="BW121" i="4"/>
  <c r="BV121" i="4"/>
  <c r="V121" i="4"/>
  <c r="W121" i="4"/>
  <c r="AB121" i="4"/>
  <c r="AC121" i="4"/>
  <c r="BT121" i="4"/>
  <c r="BS121" i="4"/>
  <c r="P121" i="4"/>
  <c r="Q121" i="4"/>
  <c r="J121" i="4"/>
  <c r="K121" i="4"/>
  <c r="AP121" i="4"/>
  <c r="AO121" i="4"/>
  <c r="AR121" i="4"/>
  <c r="AS121" i="4"/>
  <c r="CA6" i="4"/>
  <c r="CC6" i="4" s="1"/>
  <c r="BY120" i="4"/>
  <c r="BZ120" i="4"/>
  <c r="BV120" i="4"/>
  <c r="BW120" i="4"/>
  <c r="P120" i="4"/>
  <c r="Q120" i="4"/>
  <c r="W120" i="4"/>
  <c r="V120" i="4"/>
  <c r="AU120" i="4"/>
  <c r="AV120" i="4"/>
  <c r="AB120" i="4"/>
  <c r="AC120" i="4"/>
  <c r="BT120" i="4"/>
  <c r="BS120" i="4"/>
  <c r="K120" i="4"/>
  <c r="J120" i="4"/>
  <c r="AP120" i="4"/>
  <c r="AO120" i="4"/>
  <c r="AR120" i="4"/>
  <c r="AS120" i="4"/>
  <c r="BY108" i="4"/>
  <c r="BZ108" i="4"/>
  <c r="BV108" i="4"/>
  <c r="BW108" i="4"/>
  <c r="P108" i="4"/>
  <c r="Q108" i="4"/>
  <c r="V108" i="4"/>
  <c r="W108" i="4"/>
  <c r="AU108" i="4"/>
  <c r="AV108" i="4"/>
  <c r="AB108" i="4"/>
  <c r="AC108" i="4"/>
  <c r="BS108" i="4"/>
  <c r="BT108" i="4"/>
  <c r="AR108" i="4"/>
  <c r="AS108" i="4"/>
  <c r="J108" i="4"/>
  <c r="K108" i="4"/>
  <c r="AP108" i="4"/>
  <c r="AO108" i="4"/>
  <c r="BY77" i="4"/>
  <c r="BZ77" i="4"/>
  <c r="V77" i="4"/>
  <c r="W77" i="4"/>
  <c r="AB77" i="4"/>
  <c r="AC77" i="4"/>
  <c r="BS77" i="4"/>
  <c r="BT77" i="4"/>
  <c r="P77" i="4"/>
  <c r="Q77" i="4"/>
  <c r="AU77" i="4"/>
  <c r="AV77" i="4"/>
  <c r="BV77" i="4"/>
  <c r="BW77" i="4"/>
  <c r="AS77" i="4"/>
  <c r="AR77" i="4"/>
  <c r="J77" i="4"/>
  <c r="K77" i="4"/>
  <c r="AP77" i="4"/>
  <c r="AO77" i="4"/>
  <c r="BY66" i="4"/>
  <c r="BZ66" i="4"/>
  <c r="AB66" i="4"/>
  <c r="AC66" i="4"/>
  <c r="BS66" i="4"/>
  <c r="BT66" i="4"/>
  <c r="BV66" i="4"/>
  <c r="BW66" i="4"/>
  <c r="P66" i="4"/>
  <c r="Q66" i="4"/>
  <c r="V66" i="4"/>
  <c r="W66" i="4"/>
  <c r="AU66" i="4"/>
  <c r="AV66" i="4"/>
  <c r="J66" i="4"/>
  <c r="K66" i="4"/>
  <c r="AO66" i="4"/>
  <c r="AP66" i="4"/>
  <c r="AR66" i="4"/>
  <c r="AS66" i="4"/>
  <c r="BY90" i="4"/>
  <c r="BZ90" i="4"/>
  <c r="AB90" i="4"/>
  <c r="AC90" i="4"/>
  <c r="BV90" i="4"/>
  <c r="BW90" i="4"/>
  <c r="P90" i="4"/>
  <c r="Q90" i="4"/>
  <c r="BS90" i="4"/>
  <c r="BT90" i="4"/>
  <c r="V90" i="4"/>
  <c r="W90" i="4"/>
  <c r="AU90" i="4"/>
  <c r="AV90" i="4"/>
  <c r="J90" i="4"/>
  <c r="K90" i="4"/>
  <c r="AR90" i="4"/>
  <c r="AS90" i="4"/>
  <c r="AO90" i="4"/>
  <c r="AP90" i="4"/>
  <c r="BZ105" i="4"/>
  <c r="BY105" i="4"/>
  <c r="W105" i="4"/>
  <c r="V105" i="4"/>
  <c r="BS105" i="4"/>
  <c r="BT105" i="4"/>
  <c r="BV105" i="4"/>
  <c r="BW105" i="4"/>
  <c r="AU105" i="4"/>
  <c r="AV105" i="4"/>
  <c r="AC105" i="4"/>
  <c r="AB105" i="4"/>
  <c r="Q105" i="4"/>
  <c r="P105" i="4"/>
  <c r="J105" i="4"/>
  <c r="K105" i="4"/>
  <c r="AO105" i="4"/>
  <c r="AP105" i="4"/>
  <c r="AS105" i="4"/>
  <c r="AR105" i="4"/>
  <c r="BY99" i="4"/>
  <c r="BZ99" i="4"/>
  <c r="AB99" i="4"/>
  <c r="AC99" i="4"/>
  <c r="BS99" i="4"/>
  <c r="BT99" i="4"/>
  <c r="AU99" i="4"/>
  <c r="AV99" i="4"/>
  <c r="BV99" i="4"/>
  <c r="BW99" i="4"/>
  <c r="W99" i="4"/>
  <c r="V99" i="4"/>
  <c r="P99" i="4"/>
  <c r="J99" i="4"/>
  <c r="K99" i="4"/>
  <c r="AP99" i="4"/>
  <c r="AO99" i="4"/>
  <c r="AR99" i="4"/>
  <c r="AS99" i="4"/>
  <c r="CA5" i="4"/>
  <c r="CC5" i="4" s="1"/>
  <c r="CA4" i="4"/>
  <c r="CC4" i="4" s="1"/>
  <c r="BI5" i="4"/>
  <c r="BF6" i="4"/>
  <c r="BF4" i="4"/>
  <c r="BK3" i="4"/>
  <c r="BI3" i="4"/>
  <c r="BH3" i="4"/>
  <c r="BF3" i="4"/>
  <c r="AM3" i="4"/>
  <c r="AH3" i="4"/>
  <c r="AA5" i="4"/>
  <c r="AC5" i="4" s="1"/>
  <c r="AT5" i="4"/>
  <c r="AV5" i="4" s="1"/>
  <c r="BU6" i="4"/>
  <c r="BR3" i="4"/>
  <c r="AT6" i="4"/>
  <c r="AV6" i="4" s="1"/>
  <c r="AA6" i="4"/>
  <c r="AC6" i="4" s="1"/>
  <c r="BU3" i="4"/>
  <c r="AT4" i="4"/>
  <c r="AV4" i="4" s="1"/>
  <c r="AA4" i="4"/>
  <c r="AC4" i="4" s="1"/>
  <c r="I3" i="4"/>
  <c r="K3" i="4" s="1"/>
  <c r="AQ3" i="4"/>
  <c r="AS3" i="4" s="1"/>
  <c r="AN3" i="4"/>
  <c r="AP3" i="4" s="1"/>
  <c r="AN5" i="4"/>
  <c r="AP5" i="4" s="1"/>
  <c r="AQ5" i="4"/>
  <c r="AS5" i="4" s="1"/>
  <c r="AQ6" i="4"/>
  <c r="AS6" i="4" s="1"/>
  <c r="AN6" i="4"/>
  <c r="AP6" i="4" s="1"/>
  <c r="AQ4" i="4"/>
  <c r="AS4" i="4" s="1"/>
  <c r="AN4" i="4"/>
  <c r="AP4" i="4" s="1"/>
  <c r="I6" i="4"/>
  <c r="BR6" i="4"/>
  <c r="BI4" i="4"/>
  <c r="BI6" i="4"/>
  <c r="BF5" i="4"/>
  <c r="BX4" i="4"/>
  <c r="BX5" i="4"/>
  <c r="I5" i="4"/>
  <c r="BU4" i="4"/>
  <c r="O5" i="4"/>
  <c r="O6" i="4"/>
  <c r="BR5" i="4"/>
  <c r="T4" i="4"/>
  <c r="U4" i="4" s="1"/>
  <c r="W4" i="4" s="1"/>
  <c r="O4" i="4"/>
  <c r="BX6" i="4"/>
  <c r="U8" i="4"/>
  <c r="I4" i="4"/>
  <c r="T5" i="4"/>
  <c r="U5" i="4" s="1"/>
  <c r="W5" i="4" s="1"/>
  <c r="BR4" i="4"/>
  <c r="BU5" i="4"/>
  <c r="T6" i="4"/>
  <c r="U6" i="4" s="1"/>
  <c r="W6" i="4" s="1"/>
  <c r="BZ3" i="4" l="1"/>
  <c r="BT3" i="4"/>
  <c r="V8" i="4"/>
  <c r="W8" i="4"/>
  <c r="BW3" i="4"/>
  <c r="H56" i="1"/>
  <c r="I56" i="1" s="1"/>
  <c r="N56" i="1"/>
  <c r="O56" i="1" s="1"/>
  <c r="T56" i="1"/>
  <c r="V56" i="1" s="1"/>
  <c r="Z56" i="1"/>
  <c r="AA56" i="1" s="1"/>
  <c r="AF56" i="1"/>
  <c r="AG56" i="1"/>
  <c r="AK56" i="1"/>
  <c r="AL56" i="1"/>
  <c r="AM56" i="1"/>
  <c r="AN56" i="1" s="1"/>
  <c r="AP56" i="1"/>
  <c r="AQ56" i="1" s="1"/>
  <c r="AS56" i="1"/>
  <c r="AT56" i="1" s="1"/>
  <c r="BQ56" i="1"/>
  <c r="BR56" i="1" s="1"/>
  <c r="BT56" i="1"/>
  <c r="BU56" i="1" s="1"/>
  <c r="BW56" i="1"/>
  <c r="BX56" i="1" s="1"/>
  <c r="U56" i="1" l="1"/>
  <c r="AB56" i="1"/>
  <c r="AU56" i="1"/>
  <c r="BY56" i="1"/>
  <c r="BV56" i="1"/>
  <c r="AO56" i="1"/>
  <c r="J56" i="1"/>
  <c r="BS56" i="1"/>
  <c r="AR56" i="1"/>
  <c r="P56" i="1"/>
  <c r="AG7" i="1" l="1"/>
  <c r="AL24" i="1" l="1"/>
  <c r="AG24" i="1"/>
  <c r="BO3" i="1" l="1"/>
  <c r="BP3" i="1"/>
  <c r="BO4" i="1"/>
  <c r="BP4" i="1"/>
  <c r="BO5" i="1"/>
  <c r="BP5" i="1"/>
  <c r="BO6" i="1"/>
  <c r="BP6" i="1"/>
  <c r="BN6" i="1"/>
  <c r="BN3" i="1"/>
  <c r="BL3" i="1"/>
  <c r="BM3" i="1"/>
  <c r="BL4" i="1"/>
  <c r="BM4" i="1"/>
  <c r="BL5" i="1"/>
  <c r="BM5" i="1"/>
  <c r="BL6" i="1"/>
  <c r="BM6" i="1"/>
  <c r="BK3" i="1"/>
  <c r="BD6" i="1"/>
  <c r="BC6" i="1"/>
  <c r="BB6" i="1"/>
  <c r="BD5" i="1"/>
  <c r="BC5" i="1"/>
  <c r="BB5" i="1"/>
  <c r="BD4" i="1"/>
  <c r="BC4" i="1"/>
  <c r="BB4" i="1"/>
  <c r="BD3" i="1"/>
  <c r="BC3" i="1"/>
  <c r="BB3" i="1"/>
  <c r="BA6" i="1"/>
  <c r="AZ6" i="1"/>
  <c r="AY6" i="1"/>
  <c r="BA5" i="1"/>
  <c r="AZ5" i="1"/>
  <c r="AY5" i="1"/>
  <c r="BA4" i="1"/>
  <c r="AZ4" i="1"/>
  <c r="AY4" i="1"/>
  <c r="BA3" i="1"/>
  <c r="AZ3" i="1"/>
  <c r="AY3" i="1"/>
  <c r="AX6" i="1"/>
  <c r="AW6" i="1"/>
  <c r="AV6" i="1"/>
  <c r="AX5" i="1"/>
  <c r="AW5" i="1"/>
  <c r="AV5" i="1"/>
  <c r="AX4" i="1"/>
  <c r="AW4" i="1"/>
  <c r="AV4" i="1"/>
  <c r="AX3" i="1"/>
  <c r="AW3" i="1"/>
  <c r="AV3" i="1"/>
  <c r="AJ6" i="1"/>
  <c r="AI6" i="1"/>
  <c r="AH6" i="1"/>
  <c r="AJ5" i="1"/>
  <c r="AI5" i="1"/>
  <c r="AH5" i="1"/>
  <c r="AJ4" i="1"/>
  <c r="AI4" i="1"/>
  <c r="AH4" i="1"/>
  <c r="AJ3" i="1"/>
  <c r="AI3" i="1"/>
  <c r="AH3" i="1"/>
  <c r="AE6" i="1"/>
  <c r="AD6" i="1"/>
  <c r="AC6" i="1"/>
  <c r="AE5" i="1"/>
  <c r="AD5" i="1"/>
  <c r="AC5" i="1"/>
  <c r="AE4" i="1"/>
  <c r="AD4" i="1"/>
  <c r="AC4" i="1"/>
  <c r="AE3" i="1"/>
  <c r="AD3" i="1"/>
  <c r="AC3" i="1"/>
  <c r="Y6" i="1"/>
  <c r="X6" i="1"/>
  <c r="W6" i="1"/>
  <c r="Y5" i="1"/>
  <c r="X5" i="1"/>
  <c r="W5" i="1"/>
  <c r="Y4" i="1"/>
  <c r="X4" i="1"/>
  <c r="W4" i="1"/>
  <c r="Y3" i="1"/>
  <c r="X3" i="1"/>
  <c r="W3" i="1"/>
  <c r="S6" i="1"/>
  <c r="R6" i="1"/>
  <c r="Q6" i="1"/>
  <c r="S5" i="1"/>
  <c r="R5" i="1"/>
  <c r="Q5" i="1"/>
  <c r="S4" i="1"/>
  <c r="R4" i="1"/>
  <c r="Q4" i="1"/>
  <c r="S3" i="1"/>
  <c r="R3" i="1"/>
  <c r="Q3" i="1"/>
  <c r="M6" i="1"/>
  <c r="L6" i="1"/>
  <c r="K6" i="1"/>
  <c r="M5" i="1"/>
  <c r="L5" i="1"/>
  <c r="K5" i="1"/>
  <c r="M4" i="1"/>
  <c r="L4" i="1"/>
  <c r="K4" i="1"/>
  <c r="M3" i="1"/>
  <c r="L3" i="1"/>
  <c r="K3" i="1"/>
  <c r="E3" i="1"/>
  <c r="G6" i="1"/>
  <c r="F6" i="1"/>
  <c r="E6" i="1"/>
  <c r="G5" i="1"/>
  <c r="F5" i="1"/>
  <c r="E5" i="1"/>
  <c r="G4" i="1"/>
  <c r="F4" i="1"/>
  <c r="E4" i="1"/>
  <c r="G3" i="1"/>
  <c r="F3" i="1"/>
  <c r="C3" i="1"/>
  <c r="D3" i="1"/>
  <c r="C4" i="1"/>
  <c r="D4" i="1"/>
  <c r="C5" i="1"/>
  <c r="D5" i="1"/>
  <c r="C6" i="1"/>
  <c r="D6" i="1"/>
  <c r="B4" i="1"/>
  <c r="B6" i="1"/>
  <c r="B3" i="1"/>
  <c r="H6" i="1" l="1"/>
  <c r="AM3" i="1"/>
  <c r="BT59" i="1"/>
  <c r="BU59" i="1" s="1"/>
  <c r="BV59" i="1" l="1"/>
  <c r="BQ68" i="1" l="1"/>
  <c r="BR68" i="1" s="1"/>
  <c r="BT68" i="1"/>
  <c r="BU68" i="1" s="1"/>
  <c r="BW68" i="1"/>
  <c r="BY68" i="1" s="1"/>
  <c r="AM68" i="1"/>
  <c r="AN68" i="1" s="1"/>
  <c r="AP68" i="1"/>
  <c r="AQ68" i="1" s="1"/>
  <c r="AS68" i="1"/>
  <c r="AU68" i="1" s="1"/>
  <c r="AK68" i="1"/>
  <c r="AL68" i="1"/>
  <c r="AF68" i="1"/>
  <c r="AG68" i="1"/>
  <c r="Z68" i="1"/>
  <c r="AA68" i="1" s="1"/>
  <c r="T68" i="1"/>
  <c r="U68" i="1" s="1"/>
  <c r="N68" i="1"/>
  <c r="O68" i="1" s="1"/>
  <c r="H68" i="1"/>
  <c r="I68" i="1" s="1"/>
  <c r="BX68" i="1" l="1"/>
  <c r="BV68" i="1"/>
  <c r="AT68" i="1"/>
  <c r="AO68" i="1"/>
  <c r="AR68" i="1"/>
  <c r="BS68" i="1"/>
  <c r="AB68" i="1"/>
  <c r="V68" i="1"/>
  <c r="P68" i="1"/>
  <c r="J68" i="1"/>
  <c r="BQ24" i="1" l="1"/>
  <c r="BT24" i="1"/>
  <c r="BW24" i="1"/>
  <c r="AM24" i="1"/>
  <c r="AP24" i="1"/>
  <c r="AS24" i="1"/>
  <c r="Z24" i="1"/>
  <c r="T24" i="1"/>
  <c r="BY24" i="1" l="1"/>
  <c r="BX24" i="1"/>
  <c r="V24" i="1"/>
  <c r="U24" i="1"/>
  <c r="AU24" i="1"/>
  <c r="AT24" i="1"/>
  <c r="BV24" i="1"/>
  <c r="BU24" i="1"/>
  <c r="AB24" i="1"/>
  <c r="AA24" i="1"/>
  <c r="BS24" i="1"/>
  <c r="BR24" i="1"/>
  <c r="AR24" i="1"/>
  <c r="AQ24" i="1"/>
  <c r="AO24" i="1"/>
  <c r="AN24" i="1"/>
  <c r="H24" i="1"/>
  <c r="N24" i="1"/>
  <c r="P24" i="1" l="1"/>
  <c r="O24" i="1"/>
  <c r="J24" i="1"/>
  <c r="I24" i="1"/>
  <c r="CA6" i="1"/>
  <c r="BZ6" i="1"/>
  <c r="BZ3" i="1"/>
  <c r="CA3" i="1"/>
  <c r="CB3" i="1" l="1"/>
  <c r="CB6" i="1"/>
  <c r="CB4" i="1"/>
  <c r="CB5" i="1"/>
  <c r="BW67" i="1" l="1"/>
  <c r="BY67" i="1" s="1"/>
  <c r="BT67" i="1"/>
  <c r="BV67" i="1" s="1"/>
  <c r="BQ67" i="1"/>
  <c r="AS67" i="1"/>
  <c r="AU67" i="1" s="1"/>
  <c r="AP67" i="1"/>
  <c r="AM67" i="1"/>
  <c r="AN67" i="1" s="1"/>
  <c r="AL67" i="1"/>
  <c r="AK67" i="1"/>
  <c r="AG67" i="1"/>
  <c r="AF67" i="1"/>
  <c r="Z67" i="1"/>
  <c r="AB67" i="1" s="1"/>
  <c r="T67" i="1"/>
  <c r="V67" i="1" s="1"/>
  <c r="N67" i="1"/>
  <c r="H67" i="1"/>
  <c r="BW66" i="1"/>
  <c r="BT66" i="1"/>
  <c r="BU66" i="1" s="1"/>
  <c r="BQ66" i="1"/>
  <c r="BS66" i="1" s="1"/>
  <c r="AS66" i="1"/>
  <c r="AT66" i="1" s="1"/>
  <c r="AP66" i="1"/>
  <c r="AR66" i="1" s="1"/>
  <c r="AM66" i="1"/>
  <c r="AO66" i="1" s="1"/>
  <c r="AL66" i="1"/>
  <c r="AK66" i="1"/>
  <c r="AG66" i="1"/>
  <c r="AF66" i="1"/>
  <c r="Z66" i="1"/>
  <c r="T66" i="1"/>
  <c r="U66" i="1" s="1"/>
  <c r="N66" i="1"/>
  <c r="H66" i="1"/>
  <c r="J66" i="1" s="1"/>
  <c r="BW65" i="1"/>
  <c r="BX65" i="1" s="1"/>
  <c r="BT65" i="1"/>
  <c r="BV65" i="1" s="1"/>
  <c r="BQ65" i="1"/>
  <c r="AS65" i="1"/>
  <c r="AU65" i="1" s="1"/>
  <c r="AP65" i="1"/>
  <c r="AM65" i="1"/>
  <c r="AL65" i="1"/>
  <c r="AK65" i="1"/>
  <c r="AG65" i="1"/>
  <c r="AF65" i="1"/>
  <c r="Z65" i="1"/>
  <c r="AA65" i="1" s="1"/>
  <c r="T65" i="1"/>
  <c r="N65" i="1"/>
  <c r="H65" i="1"/>
  <c r="BW64" i="1"/>
  <c r="BT64" i="1"/>
  <c r="BQ64" i="1"/>
  <c r="AS64" i="1"/>
  <c r="AP64" i="1"/>
  <c r="AQ64" i="1" s="1"/>
  <c r="AM64" i="1"/>
  <c r="AO64" i="1" s="1"/>
  <c r="AL64" i="1"/>
  <c r="AK64" i="1"/>
  <c r="AG64" i="1"/>
  <c r="AF64" i="1"/>
  <c r="Z64" i="1"/>
  <c r="T64" i="1"/>
  <c r="N64" i="1"/>
  <c r="H64" i="1"/>
  <c r="J64" i="1" s="1"/>
  <c r="BW63" i="1"/>
  <c r="BT63" i="1"/>
  <c r="BQ63" i="1"/>
  <c r="AS63" i="1"/>
  <c r="AP63" i="1"/>
  <c r="AM63" i="1"/>
  <c r="AO63" i="1" s="1"/>
  <c r="AL63" i="1"/>
  <c r="AK63" i="1"/>
  <c r="AG63" i="1"/>
  <c r="AF63" i="1"/>
  <c r="Z63" i="1"/>
  <c r="T63" i="1"/>
  <c r="V63" i="1" s="1"/>
  <c r="N63" i="1"/>
  <c r="H63" i="1"/>
  <c r="I63" i="1" s="1"/>
  <c r="BW62" i="1"/>
  <c r="BT62" i="1"/>
  <c r="BU62" i="1" s="1"/>
  <c r="BQ62" i="1"/>
  <c r="BS62" i="1" s="1"/>
  <c r="AS62" i="1"/>
  <c r="AP62" i="1"/>
  <c r="AQ62" i="1" s="1"/>
  <c r="AM62" i="1"/>
  <c r="AO62" i="1" s="1"/>
  <c r="AL62" i="1"/>
  <c r="AK62" i="1"/>
  <c r="AG62" i="1"/>
  <c r="AF62" i="1"/>
  <c r="Z62" i="1"/>
  <c r="T62" i="1"/>
  <c r="N62" i="1"/>
  <c r="H62" i="1"/>
  <c r="J62" i="1" s="1"/>
  <c r="BW61" i="1"/>
  <c r="BX61" i="1" s="1"/>
  <c r="BT61" i="1"/>
  <c r="BV61" i="1" s="1"/>
  <c r="BQ61" i="1"/>
  <c r="AS61" i="1"/>
  <c r="AU61" i="1" s="1"/>
  <c r="AP61" i="1"/>
  <c r="AM61" i="1"/>
  <c r="AN61" i="1" s="1"/>
  <c r="AL61" i="1"/>
  <c r="AK61" i="1"/>
  <c r="AG61" i="1"/>
  <c r="AF61" i="1"/>
  <c r="Z61" i="1"/>
  <c r="T61" i="1"/>
  <c r="V61" i="1" s="1"/>
  <c r="N61" i="1"/>
  <c r="H61" i="1"/>
  <c r="J61" i="1" s="1"/>
  <c r="BW60" i="1"/>
  <c r="BT60" i="1"/>
  <c r="BQ60" i="1"/>
  <c r="BR60" i="1" s="1"/>
  <c r="AS60" i="1"/>
  <c r="AP60" i="1"/>
  <c r="AM60" i="1"/>
  <c r="AO60" i="1" s="1"/>
  <c r="AL60" i="1"/>
  <c r="AK60" i="1"/>
  <c r="AG60" i="1"/>
  <c r="AF60" i="1"/>
  <c r="Z60" i="1"/>
  <c r="T60" i="1"/>
  <c r="V60" i="1" s="1"/>
  <c r="N60" i="1"/>
  <c r="H60" i="1"/>
  <c r="J60" i="1" s="1"/>
  <c r="BW59" i="1"/>
  <c r="BQ59" i="1"/>
  <c r="AS59" i="1"/>
  <c r="AU59" i="1" s="1"/>
  <c r="AP59" i="1"/>
  <c r="AM59" i="1"/>
  <c r="AN59" i="1" s="1"/>
  <c r="AL59" i="1"/>
  <c r="AK59" i="1"/>
  <c r="AG59" i="1"/>
  <c r="AF59" i="1"/>
  <c r="Z59" i="1"/>
  <c r="T59" i="1"/>
  <c r="N59" i="1"/>
  <c r="H59" i="1"/>
  <c r="BW58" i="1"/>
  <c r="BT58" i="1"/>
  <c r="BQ58" i="1"/>
  <c r="BR58" i="1" s="1"/>
  <c r="AS58" i="1"/>
  <c r="AU58" i="1" s="1"/>
  <c r="AP58" i="1"/>
  <c r="AM58" i="1"/>
  <c r="AL58" i="1"/>
  <c r="AK58" i="1"/>
  <c r="AG58" i="1"/>
  <c r="AF58" i="1"/>
  <c r="Z58" i="1"/>
  <c r="T58" i="1"/>
  <c r="N58" i="1"/>
  <c r="P58" i="1" s="1"/>
  <c r="H58" i="1"/>
  <c r="BW57" i="1"/>
  <c r="BX57" i="1" s="1"/>
  <c r="BT57" i="1"/>
  <c r="BQ57" i="1"/>
  <c r="AS57" i="1"/>
  <c r="AP57" i="1"/>
  <c r="AM57" i="1"/>
  <c r="AL57" i="1"/>
  <c r="AK57" i="1"/>
  <c r="AG57" i="1"/>
  <c r="AF57" i="1"/>
  <c r="Z57" i="1"/>
  <c r="T57" i="1"/>
  <c r="V57" i="1" s="1"/>
  <c r="N57" i="1"/>
  <c r="H57" i="1"/>
  <c r="I57" i="1" s="1"/>
  <c r="BW55" i="1"/>
  <c r="BT55" i="1"/>
  <c r="BQ55" i="1"/>
  <c r="AS55" i="1"/>
  <c r="AU55" i="1" s="1"/>
  <c r="AP55" i="1"/>
  <c r="AM55" i="1"/>
  <c r="AN55" i="1" s="1"/>
  <c r="AL55" i="1"/>
  <c r="AK55" i="1"/>
  <c r="AG55" i="1"/>
  <c r="AF55" i="1"/>
  <c r="Z55" i="1"/>
  <c r="AB55" i="1" s="1"/>
  <c r="T55" i="1"/>
  <c r="N55" i="1"/>
  <c r="H55" i="1"/>
  <c r="BW54" i="1"/>
  <c r="BT54" i="1"/>
  <c r="BV54" i="1" s="1"/>
  <c r="BQ54" i="1"/>
  <c r="AS54" i="1"/>
  <c r="AP54" i="1"/>
  <c r="AR54" i="1" s="1"/>
  <c r="AM54" i="1"/>
  <c r="AO54" i="1" s="1"/>
  <c r="AL54" i="1"/>
  <c r="AK54" i="1"/>
  <c r="AG54" i="1"/>
  <c r="AF54" i="1"/>
  <c r="Z54" i="1"/>
  <c r="T54" i="1"/>
  <c r="U54" i="1" s="1"/>
  <c r="N54" i="1"/>
  <c r="H54" i="1"/>
  <c r="BW53" i="1"/>
  <c r="BY53" i="1" s="1"/>
  <c r="BT53" i="1"/>
  <c r="BV53" i="1" s="1"/>
  <c r="BQ53" i="1"/>
  <c r="AS53" i="1"/>
  <c r="AP53" i="1"/>
  <c r="AM53" i="1"/>
  <c r="AL53" i="1"/>
  <c r="AK53" i="1"/>
  <c r="AG53" i="1"/>
  <c r="AF53" i="1"/>
  <c r="Z53" i="1"/>
  <c r="AA53" i="1" s="1"/>
  <c r="T53" i="1"/>
  <c r="V53" i="1" s="1"/>
  <c r="N53" i="1"/>
  <c r="H53" i="1"/>
  <c r="BW52" i="1"/>
  <c r="BT52" i="1"/>
  <c r="BU52" i="1" s="1"/>
  <c r="BQ52" i="1"/>
  <c r="BS52" i="1" s="1"/>
  <c r="AS52" i="1"/>
  <c r="AU52" i="1" s="1"/>
  <c r="AP52" i="1"/>
  <c r="AR52" i="1" s="1"/>
  <c r="AM52" i="1"/>
  <c r="AL52" i="1"/>
  <c r="AK52" i="1"/>
  <c r="AG52" i="1"/>
  <c r="AF52" i="1"/>
  <c r="Z52" i="1"/>
  <c r="T52" i="1"/>
  <c r="N52" i="1"/>
  <c r="O52" i="1" s="1"/>
  <c r="H52" i="1"/>
  <c r="BW51" i="1"/>
  <c r="BY51" i="1" s="1"/>
  <c r="BT51" i="1"/>
  <c r="BQ51" i="1"/>
  <c r="AS51" i="1"/>
  <c r="AU51" i="1" s="1"/>
  <c r="AP51" i="1"/>
  <c r="AM51" i="1"/>
  <c r="AO51" i="1" s="1"/>
  <c r="AL51" i="1"/>
  <c r="AK51" i="1"/>
  <c r="AG51" i="1"/>
  <c r="AF51" i="1"/>
  <c r="Z51" i="1"/>
  <c r="T51" i="1"/>
  <c r="V51" i="1" s="1"/>
  <c r="N51" i="1"/>
  <c r="H51" i="1"/>
  <c r="J51" i="1" s="1"/>
  <c r="BW50" i="1"/>
  <c r="BT50" i="1"/>
  <c r="BU50" i="1" s="1"/>
  <c r="BQ50" i="1"/>
  <c r="BS50" i="1" s="1"/>
  <c r="AS50" i="1"/>
  <c r="AP50" i="1"/>
  <c r="AQ50" i="1" s="1"/>
  <c r="AL50" i="1"/>
  <c r="AK50" i="1"/>
  <c r="AG50" i="1"/>
  <c r="AF50" i="1"/>
  <c r="Z50" i="1"/>
  <c r="T50" i="1"/>
  <c r="V50" i="1" s="1"/>
  <c r="N50" i="1"/>
  <c r="H50" i="1"/>
  <c r="J50" i="1" s="1"/>
  <c r="BW49" i="1"/>
  <c r="BT49" i="1"/>
  <c r="BV49" i="1" s="1"/>
  <c r="BQ49" i="1"/>
  <c r="AS49" i="1"/>
  <c r="AU49" i="1" s="1"/>
  <c r="AP49" i="1"/>
  <c r="AM49" i="1"/>
  <c r="AN49" i="1" s="1"/>
  <c r="AL49" i="1"/>
  <c r="AK49" i="1"/>
  <c r="AG49" i="1"/>
  <c r="AF49" i="1"/>
  <c r="Z49" i="1"/>
  <c r="AB49" i="1" s="1"/>
  <c r="T49" i="1"/>
  <c r="V49" i="1" s="1"/>
  <c r="N49" i="1"/>
  <c r="H49" i="1"/>
  <c r="I49" i="1" s="1"/>
  <c r="BW48" i="1"/>
  <c r="BT48" i="1"/>
  <c r="BU48" i="1" s="1"/>
  <c r="BQ48" i="1"/>
  <c r="AS48" i="1"/>
  <c r="AP48" i="1"/>
  <c r="AQ48" i="1" s="1"/>
  <c r="AM48" i="1"/>
  <c r="AO48" i="1" s="1"/>
  <c r="AL48" i="1"/>
  <c r="AK48" i="1"/>
  <c r="AG48" i="1"/>
  <c r="AF48" i="1"/>
  <c r="Z48" i="1"/>
  <c r="T48" i="1"/>
  <c r="V48" i="1" s="1"/>
  <c r="N48" i="1"/>
  <c r="H48" i="1"/>
  <c r="J48" i="1" s="1"/>
  <c r="BW47" i="1"/>
  <c r="BY47" i="1" s="1"/>
  <c r="BT47" i="1"/>
  <c r="BQ47" i="1"/>
  <c r="AS47" i="1"/>
  <c r="AU47" i="1" s="1"/>
  <c r="AP47" i="1"/>
  <c r="AM47" i="1"/>
  <c r="AL47" i="1"/>
  <c r="AK47" i="1"/>
  <c r="AG47" i="1"/>
  <c r="AF47" i="1"/>
  <c r="Z47" i="1"/>
  <c r="AA47" i="1" s="1"/>
  <c r="T47" i="1"/>
  <c r="N47" i="1"/>
  <c r="H47" i="1"/>
  <c r="BW46" i="1"/>
  <c r="BT46" i="1"/>
  <c r="BQ46" i="1"/>
  <c r="AS46" i="1"/>
  <c r="AU46" i="1" s="1"/>
  <c r="AP46" i="1"/>
  <c r="AR46" i="1" s="1"/>
  <c r="AM46" i="1"/>
  <c r="AO46" i="1" s="1"/>
  <c r="AL46" i="1"/>
  <c r="AK46" i="1"/>
  <c r="AG46" i="1"/>
  <c r="AF46" i="1"/>
  <c r="Z46" i="1"/>
  <c r="T46" i="1"/>
  <c r="V46" i="1" s="1"/>
  <c r="N46" i="1"/>
  <c r="H46" i="1"/>
  <c r="BW45" i="1"/>
  <c r="BT45" i="1"/>
  <c r="BV45" i="1" s="1"/>
  <c r="BQ45" i="1"/>
  <c r="AS45" i="1"/>
  <c r="AP45" i="1"/>
  <c r="AM45" i="1"/>
  <c r="AL45" i="1"/>
  <c r="AK45" i="1"/>
  <c r="AG45" i="1"/>
  <c r="AF45" i="1"/>
  <c r="Z45" i="1"/>
  <c r="T45" i="1"/>
  <c r="V45" i="1" s="1"/>
  <c r="N45" i="1"/>
  <c r="O45" i="1" s="1"/>
  <c r="H45" i="1"/>
  <c r="I45" i="1" s="1"/>
  <c r="BW44" i="1"/>
  <c r="BT44" i="1"/>
  <c r="BV44" i="1" s="1"/>
  <c r="BQ44" i="1"/>
  <c r="BS44" i="1" s="1"/>
  <c r="AS44" i="1"/>
  <c r="AU44" i="1" s="1"/>
  <c r="AP44" i="1"/>
  <c r="AM44" i="1"/>
  <c r="AO44" i="1" s="1"/>
  <c r="AL44" i="1"/>
  <c r="AK44" i="1"/>
  <c r="AG44" i="1"/>
  <c r="AF44" i="1"/>
  <c r="Z44" i="1"/>
  <c r="AA44" i="1" s="1"/>
  <c r="T44" i="1"/>
  <c r="V44" i="1" s="1"/>
  <c r="N44" i="1"/>
  <c r="P44" i="1" s="1"/>
  <c r="H44" i="1"/>
  <c r="J44" i="1" s="1"/>
  <c r="BW43" i="1"/>
  <c r="BY43" i="1" s="1"/>
  <c r="BT43" i="1"/>
  <c r="BQ43" i="1"/>
  <c r="BR43" i="1" s="1"/>
  <c r="AS43" i="1"/>
  <c r="AT43" i="1" s="1"/>
  <c r="AP43" i="1"/>
  <c r="AM43" i="1"/>
  <c r="AO43" i="1" s="1"/>
  <c r="AL43" i="1"/>
  <c r="AK43" i="1"/>
  <c r="AG43" i="1"/>
  <c r="AF43" i="1"/>
  <c r="Z43" i="1"/>
  <c r="T43" i="1"/>
  <c r="N43" i="1"/>
  <c r="P43" i="1" s="1"/>
  <c r="H43" i="1"/>
  <c r="J43" i="1" s="1"/>
  <c r="BW42" i="1"/>
  <c r="BY42" i="1" s="1"/>
  <c r="BT42" i="1"/>
  <c r="BQ42" i="1"/>
  <c r="AS42" i="1"/>
  <c r="AU42" i="1" s="1"/>
  <c r="AP42" i="1"/>
  <c r="AM42" i="1"/>
  <c r="AL42" i="1"/>
  <c r="AK42" i="1"/>
  <c r="AG42" i="1"/>
  <c r="AF42" i="1"/>
  <c r="Z42" i="1"/>
  <c r="T42" i="1"/>
  <c r="V42" i="1" s="1"/>
  <c r="N42" i="1"/>
  <c r="H42" i="1"/>
  <c r="I42" i="1" s="1"/>
  <c r="BW41" i="1"/>
  <c r="BT41" i="1"/>
  <c r="BU41" i="1" s="1"/>
  <c r="BQ41" i="1"/>
  <c r="AS41" i="1"/>
  <c r="AT41" i="1" s="1"/>
  <c r="AP41" i="1"/>
  <c r="AM41" i="1"/>
  <c r="AO41" i="1" s="1"/>
  <c r="AL41" i="1"/>
  <c r="AK41" i="1"/>
  <c r="AG41" i="1"/>
  <c r="AF41" i="1"/>
  <c r="Z41" i="1"/>
  <c r="T41" i="1"/>
  <c r="U41" i="1" s="1"/>
  <c r="N41" i="1"/>
  <c r="H41" i="1"/>
  <c r="J41" i="1" s="1"/>
  <c r="BW40" i="1"/>
  <c r="BT40" i="1"/>
  <c r="BQ40" i="1"/>
  <c r="AS40" i="1"/>
  <c r="AP40" i="1"/>
  <c r="AM40" i="1"/>
  <c r="AN40" i="1" s="1"/>
  <c r="AL40" i="1"/>
  <c r="AK40" i="1"/>
  <c r="AG40" i="1"/>
  <c r="AF40" i="1"/>
  <c r="Z40" i="1"/>
  <c r="AB40" i="1" s="1"/>
  <c r="T40" i="1"/>
  <c r="N40" i="1"/>
  <c r="H40" i="1"/>
  <c r="I40" i="1" s="1"/>
  <c r="BW39" i="1"/>
  <c r="BT39" i="1"/>
  <c r="BQ39" i="1"/>
  <c r="BR39" i="1" s="1"/>
  <c r="AS39" i="1"/>
  <c r="AP39" i="1"/>
  <c r="AM39" i="1"/>
  <c r="AN39" i="1" s="1"/>
  <c r="AL39" i="1"/>
  <c r="AK39" i="1"/>
  <c r="AG39" i="1"/>
  <c r="AF39" i="1"/>
  <c r="Z39" i="1"/>
  <c r="T39" i="1"/>
  <c r="N39" i="1"/>
  <c r="O39" i="1" s="1"/>
  <c r="H39" i="1"/>
  <c r="J39" i="1" s="1"/>
  <c r="BW38" i="1"/>
  <c r="BT38" i="1"/>
  <c r="BU38" i="1" s="1"/>
  <c r="BQ38" i="1"/>
  <c r="BS38" i="1" s="1"/>
  <c r="AS38" i="1"/>
  <c r="AU38" i="1" s="1"/>
  <c r="AP38" i="1"/>
  <c r="AM38" i="1"/>
  <c r="AL38" i="1"/>
  <c r="AK38" i="1"/>
  <c r="AG38" i="1"/>
  <c r="AF38" i="1"/>
  <c r="Z38" i="1"/>
  <c r="T38" i="1"/>
  <c r="V38" i="1" s="1"/>
  <c r="N38" i="1"/>
  <c r="P38" i="1" s="1"/>
  <c r="H38" i="1"/>
  <c r="BW37" i="1"/>
  <c r="BY37" i="1" s="1"/>
  <c r="BT37" i="1"/>
  <c r="BQ37" i="1"/>
  <c r="BR37" i="1" s="1"/>
  <c r="AS37" i="1"/>
  <c r="AP37" i="1"/>
  <c r="AQ37" i="1" s="1"/>
  <c r="AM37" i="1"/>
  <c r="AL37" i="1"/>
  <c r="AK37" i="1"/>
  <c r="AG37" i="1"/>
  <c r="AF37" i="1"/>
  <c r="Z37" i="1"/>
  <c r="AB37" i="1" s="1"/>
  <c r="T37" i="1"/>
  <c r="N37" i="1"/>
  <c r="P37" i="1" s="1"/>
  <c r="H37" i="1"/>
  <c r="J37" i="1" s="1"/>
  <c r="BW36" i="1"/>
  <c r="BT36" i="1"/>
  <c r="BQ36" i="1"/>
  <c r="BS36" i="1" s="1"/>
  <c r="AS36" i="1"/>
  <c r="AP36" i="1"/>
  <c r="AR36" i="1" s="1"/>
  <c r="AM36" i="1"/>
  <c r="AL36" i="1"/>
  <c r="AK36" i="1"/>
  <c r="AG36" i="1"/>
  <c r="AF36" i="1"/>
  <c r="Z36" i="1"/>
  <c r="AA36" i="1" s="1"/>
  <c r="T36" i="1"/>
  <c r="V36" i="1" s="1"/>
  <c r="N36" i="1"/>
  <c r="P36" i="1" s="1"/>
  <c r="H36" i="1"/>
  <c r="BW35" i="1"/>
  <c r="BT35" i="1"/>
  <c r="BQ35" i="1"/>
  <c r="AS35" i="1"/>
  <c r="AP35" i="1"/>
  <c r="AR35" i="1" s="1"/>
  <c r="AM35" i="1"/>
  <c r="AL35" i="1"/>
  <c r="AK35" i="1"/>
  <c r="AG35" i="1"/>
  <c r="AF35" i="1"/>
  <c r="Z35" i="1"/>
  <c r="AB35" i="1" s="1"/>
  <c r="T35" i="1"/>
  <c r="N35" i="1"/>
  <c r="P35" i="1" s="1"/>
  <c r="H35" i="1"/>
  <c r="J35" i="1" s="1"/>
  <c r="BW34" i="1"/>
  <c r="BT34" i="1"/>
  <c r="BQ34" i="1"/>
  <c r="BS34" i="1" s="1"/>
  <c r="AS34" i="1"/>
  <c r="AP34" i="1"/>
  <c r="AM34" i="1"/>
  <c r="AL34" i="1"/>
  <c r="AK34" i="1"/>
  <c r="AG34" i="1"/>
  <c r="AF34" i="1"/>
  <c r="Z34" i="1"/>
  <c r="T34" i="1"/>
  <c r="V34" i="1" s="1"/>
  <c r="N34" i="1"/>
  <c r="H34" i="1"/>
  <c r="BW33" i="1"/>
  <c r="BT33" i="1"/>
  <c r="BQ33" i="1"/>
  <c r="AS33" i="1"/>
  <c r="AP33" i="1"/>
  <c r="AR33" i="1" s="1"/>
  <c r="AM33" i="1"/>
  <c r="AL33" i="1"/>
  <c r="AK33" i="1"/>
  <c r="AG33" i="1"/>
  <c r="AF33" i="1"/>
  <c r="Z33" i="1"/>
  <c r="AB33" i="1" s="1"/>
  <c r="T33" i="1"/>
  <c r="N33" i="1"/>
  <c r="P33" i="1" s="1"/>
  <c r="H33" i="1"/>
  <c r="J33" i="1" s="1"/>
  <c r="BW32" i="1"/>
  <c r="BT32" i="1"/>
  <c r="BU32" i="1" s="1"/>
  <c r="BQ32" i="1"/>
  <c r="BS32" i="1" s="1"/>
  <c r="AS32" i="1"/>
  <c r="AP32" i="1"/>
  <c r="AM32" i="1"/>
  <c r="AL32" i="1"/>
  <c r="AK32" i="1"/>
  <c r="AG32" i="1"/>
  <c r="AF32" i="1"/>
  <c r="Z32" i="1"/>
  <c r="T32" i="1"/>
  <c r="N32" i="1"/>
  <c r="P32" i="1" s="1"/>
  <c r="H32" i="1"/>
  <c r="BW31" i="1"/>
  <c r="BY31" i="1" s="1"/>
  <c r="BT31" i="1"/>
  <c r="BQ31" i="1"/>
  <c r="BR31" i="1" s="1"/>
  <c r="AS31" i="1"/>
  <c r="AP31" i="1"/>
  <c r="AR31" i="1" s="1"/>
  <c r="AM31" i="1"/>
  <c r="AO31" i="1" s="1"/>
  <c r="AL31" i="1"/>
  <c r="AK31" i="1"/>
  <c r="AG31" i="1"/>
  <c r="AF31" i="1"/>
  <c r="Z31" i="1"/>
  <c r="T31" i="1"/>
  <c r="N31" i="1"/>
  <c r="H31" i="1"/>
  <c r="J31" i="1" s="1"/>
  <c r="BW30" i="1"/>
  <c r="BT30" i="1"/>
  <c r="BU30" i="1" s="1"/>
  <c r="BQ30" i="1"/>
  <c r="BS30" i="1" s="1"/>
  <c r="AS30" i="1"/>
  <c r="AP30" i="1"/>
  <c r="AM30" i="1"/>
  <c r="AL30" i="1"/>
  <c r="AK30" i="1"/>
  <c r="AG30" i="1"/>
  <c r="AF30" i="1"/>
  <c r="Z30" i="1"/>
  <c r="T30" i="1"/>
  <c r="V30" i="1" s="1"/>
  <c r="N30" i="1"/>
  <c r="H30" i="1"/>
  <c r="BW29" i="1"/>
  <c r="BY29" i="1" s="1"/>
  <c r="BT29" i="1"/>
  <c r="BQ29" i="1"/>
  <c r="BS29" i="1" s="1"/>
  <c r="AS29" i="1"/>
  <c r="AP29" i="1"/>
  <c r="AR29" i="1" s="1"/>
  <c r="AM29" i="1"/>
  <c r="AL29" i="1"/>
  <c r="AK29" i="1"/>
  <c r="AG29" i="1"/>
  <c r="AF29" i="1"/>
  <c r="Z29" i="1"/>
  <c r="T29" i="1"/>
  <c r="N29" i="1"/>
  <c r="P29" i="1" s="1"/>
  <c r="H29" i="1"/>
  <c r="BW28" i="1"/>
  <c r="BY28" i="1" s="1"/>
  <c r="BT28" i="1"/>
  <c r="BV28" i="1" s="1"/>
  <c r="BQ28" i="1"/>
  <c r="BS28" i="1" s="1"/>
  <c r="AS28" i="1"/>
  <c r="AT28" i="1" s="1"/>
  <c r="AP28" i="1"/>
  <c r="AM28" i="1"/>
  <c r="AN28" i="1" s="1"/>
  <c r="AL28" i="1"/>
  <c r="AK28" i="1"/>
  <c r="AG28" i="1"/>
  <c r="AF28" i="1"/>
  <c r="Z28" i="1"/>
  <c r="T28" i="1"/>
  <c r="N28" i="1"/>
  <c r="P28" i="1" s="1"/>
  <c r="H28" i="1"/>
  <c r="BW27" i="1"/>
  <c r="BT27" i="1"/>
  <c r="BU27" i="1" s="1"/>
  <c r="BQ27" i="1"/>
  <c r="BS27" i="1" s="1"/>
  <c r="AS27" i="1"/>
  <c r="AP27" i="1"/>
  <c r="AM27" i="1"/>
  <c r="AO27" i="1" s="1"/>
  <c r="AL27" i="1"/>
  <c r="AK27" i="1"/>
  <c r="AG27" i="1"/>
  <c r="AF27" i="1"/>
  <c r="Z27" i="1"/>
  <c r="T27" i="1"/>
  <c r="V27" i="1" s="1"/>
  <c r="N27" i="1"/>
  <c r="H27" i="1"/>
  <c r="J27" i="1" s="1"/>
  <c r="BW26" i="1"/>
  <c r="BT26" i="1"/>
  <c r="BV26" i="1" s="1"/>
  <c r="BQ26" i="1"/>
  <c r="AS26" i="1"/>
  <c r="AU26" i="1" s="1"/>
  <c r="AP26" i="1"/>
  <c r="AQ26" i="1" s="1"/>
  <c r="AM26" i="1"/>
  <c r="AO26" i="1" s="1"/>
  <c r="AL26" i="1"/>
  <c r="AK26" i="1"/>
  <c r="AG26" i="1"/>
  <c r="AF26" i="1"/>
  <c r="Z26" i="1"/>
  <c r="T26" i="1"/>
  <c r="V26" i="1" s="1"/>
  <c r="N26" i="1"/>
  <c r="O26" i="1" s="1"/>
  <c r="H26" i="1"/>
  <c r="BW25" i="1"/>
  <c r="BX25" i="1" s="1"/>
  <c r="BT25" i="1"/>
  <c r="BV25" i="1" s="1"/>
  <c r="BQ25" i="1"/>
  <c r="AS25" i="1"/>
  <c r="AP25" i="1"/>
  <c r="AM25" i="1"/>
  <c r="AO25" i="1" s="1"/>
  <c r="AL25" i="1"/>
  <c r="AK25" i="1"/>
  <c r="AG25" i="1"/>
  <c r="AF25" i="1"/>
  <c r="Z25" i="1"/>
  <c r="T25" i="1"/>
  <c r="U25" i="1" s="1"/>
  <c r="N25" i="1"/>
  <c r="H25" i="1"/>
  <c r="J25" i="1" s="1"/>
  <c r="BW23" i="1"/>
  <c r="BT23" i="1"/>
  <c r="BV23" i="1" s="1"/>
  <c r="BQ23" i="1"/>
  <c r="BR23" i="1" s="1"/>
  <c r="AS23" i="1"/>
  <c r="AU23" i="1" s="1"/>
  <c r="AP23" i="1"/>
  <c r="AQ23" i="1" s="1"/>
  <c r="AM23" i="1"/>
  <c r="AO23" i="1" s="1"/>
  <c r="AL23" i="1"/>
  <c r="AK23" i="1"/>
  <c r="AG23" i="1"/>
  <c r="AF23" i="1"/>
  <c r="Z23" i="1"/>
  <c r="T23" i="1"/>
  <c r="V23" i="1" s="1"/>
  <c r="N23" i="1"/>
  <c r="O23" i="1" s="1"/>
  <c r="H23" i="1"/>
  <c r="BW22" i="1"/>
  <c r="BX22" i="1" s="1"/>
  <c r="BT22" i="1"/>
  <c r="BV22" i="1" s="1"/>
  <c r="BQ22" i="1"/>
  <c r="AS22" i="1"/>
  <c r="AP22" i="1"/>
  <c r="AM22" i="1"/>
  <c r="AO22" i="1" s="1"/>
  <c r="AL22" i="1"/>
  <c r="AK22" i="1"/>
  <c r="AG22" i="1"/>
  <c r="AF22" i="1"/>
  <c r="Z22" i="1"/>
  <c r="T22" i="1"/>
  <c r="V22" i="1" s="1"/>
  <c r="N22" i="1"/>
  <c r="H22" i="1"/>
  <c r="J22" i="1" s="1"/>
  <c r="BW21" i="1"/>
  <c r="BT21" i="1"/>
  <c r="BV21" i="1" s="1"/>
  <c r="BQ21" i="1"/>
  <c r="BR21" i="1" s="1"/>
  <c r="AS21" i="1"/>
  <c r="AU21" i="1" s="1"/>
  <c r="AP21" i="1"/>
  <c r="AQ21" i="1" s="1"/>
  <c r="AM21" i="1"/>
  <c r="AO21" i="1" s="1"/>
  <c r="AL21" i="1"/>
  <c r="AK21" i="1"/>
  <c r="AG21" i="1"/>
  <c r="AF21" i="1"/>
  <c r="Z21" i="1"/>
  <c r="T21" i="1"/>
  <c r="V21" i="1" s="1"/>
  <c r="N21" i="1"/>
  <c r="O21" i="1" s="1"/>
  <c r="H21" i="1"/>
  <c r="BW20" i="1"/>
  <c r="BX20" i="1" s="1"/>
  <c r="BT20" i="1"/>
  <c r="BV20" i="1" s="1"/>
  <c r="BQ20" i="1"/>
  <c r="AS20" i="1"/>
  <c r="AP20" i="1"/>
  <c r="AM20" i="1"/>
  <c r="AO20" i="1" s="1"/>
  <c r="AL20" i="1"/>
  <c r="AK20" i="1"/>
  <c r="AG20" i="1"/>
  <c r="AF20" i="1"/>
  <c r="Z20" i="1"/>
  <c r="T20" i="1"/>
  <c r="V20" i="1" s="1"/>
  <c r="N20" i="1"/>
  <c r="H20" i="1"/>
  <c r="J20" i="1" s="1"/>
  <c r="BW19" i="1"/>
  <c r="BT19" i="1"/>
  <c r="BV19" i="1" s="1"/>
  <c r="BQ19" i="1"/>
  <c r="BR19" i="1" s="1"/>
  <c r="AS19" i="1"/>
  <c r="AU19" i="1" s="1"/>
  <c r="AP19" i="1"/>
  <c r="AQ19" i="1" s="1"/>
  <c r="AM19" i="1"/>
  <c r="AL19" i="1"/>
  <c r="AK19" i="1"/>
  <c r="AG19" i="1"/>
  <c r="AF19" i="1"/>
  <c r="Z19" i="1"/>
  <c r="T19" i="1"/>
  <c r="V19" i="1" s="1"/>
  <c r="N19" i="1"/>
  <c r="H19" i="1"/>
  <c r="BW18" i="1"/>
  <c r="BT18" i="1"/>
  <c r="BV18" i="1" s="1"/>
  <c r="BQ18" i="1"/>
  <c r="AS18" i="1"/>
  <c r="AP18" i="1"/>
  <c r="AM18" i="1"/>
  <c r="AO18" i="1" s="1"/>
  <c r="AL18" i="1"/>
  <c r="AK18" i="1"/>
  <c r="AG18" i="1"/>
  <c r="AF18" i="1"/>
  <c r="Z18" i="1"/>
  <c r="T18" i="1"/>
  <c r="V18" i="1" s="1"/>
  <c r="N18" i="1"/>
  <c r="H18" i="1"/>
  <c r="J18" i="1" s="1"/>
  <c r="BW17" i="1"/>
  <c r="BT17" i="1"/>
  <c r="BV17" i="1" s="1"/>
  <c r="BQ17" i="1"/>
  <c r="AS17" i="1"/>
  <c r="AP17" i="1"/>
  <c r="AQ17" i="1" s="1"/>
  <c r="AM17" i="1"/>
  <c r="AO17" i="1" s="1"/>
  <c r="AL17" i="1"/>
  <c r="AK17" i="1"/>
  <c r="AG17" i="1"/>
  <c r="AF17" i="1"/>
  <c r="Z17" i="1"/>
  <c r="AB17" i="1" s="1"/>
  <c r="T17" i="1"/>
  <c r="N17" i="1"/>
  <c r="O17" i="1" s="1"/>
  <c r="H17" i="1"/>
  <c r="BW16" i="1"/>
  <c r="BX16" i="1" s="1"/>
  <c r="BT16" i="1"/>
  <c r="BV16" i="1" s="1"/>
  <c r="BQ16" i="1"/>
  <c r="BS16" i="1" s="1"/>
  <c r="AS16" i="1"/>
  <c r="AU16" i="1" s="1"/>
  <c r="AP16" i="1"/>
  <c r="AM16" i="1"/>
  <c r="AL16" i="1"/>
  <c r="AK16" i="1"/>
  <c r="AG16" i="1"/>
  <c r="AF16" i="1"/>
  <c r="Z16" i="1"/>
  <c r="AA16" i="1" s="1"/>
  <c r="T16" i="1"/>
  <c r="V16" i="1" s="1"/>
  <c r="N16" i="1"/>
  <c r="P16" i="1" s="1"/>
  <c r="H16" i="1"/>
  <c r="BW15" i="1"/>
  <c r="BT15" i="1"/>
  <c r="BV15" i="1" s="1"/>
  <c r="BQ15" i="1"/>
  <c r="AS15" i="1"/>
  <c r="AP15" i="1"/>
  <c r="AR15" i="1" s="1"/>
  <c r="AM15" i="1"/>
  <c r="AL15" i="1"/>
  <c r="AK15" i="1"/>
  <c r="AG15" i="1"/>
  <c r="AF15" i="1"/>
  <c r="Z15" i="1"/>
  <c r="AA15" i="1" s="1"/>
  <c r="T15" i="1"/>
  <c r="N15" i="1"/>
  <c r="P15" i="1" s="1"/>
  <c r="H15" i="1"/>
  <c r="BW14" i="1"/>
  <c r="BY14" i="1" s="1"/>
  <c r="BT14" i="1"/>
  <c r="BV14" i="1" s="1"/>
  <c r="BQ14" i="1"/>
  <c r="BR14" i="1" s="1"/>
  <c r="AS14" i="1"/>
  <c r="AU14" i="1" s="1"/>
  <c r="AP14" i="1"/>
  <c r="AM14" i="1"/>
  <c r="AO14" i="1" s="1"/>
  <c r="AL14" i="1"/>
  <c r="AK14" i="1"/>
  <c r="AG14" i="1"/>
  <c r="AF14" i="1"/>
  <c r="Z14" i="1"/>
  <c r="AB14" i="1" s="1"/>
  <c r="T14" i="1"/>
  <c r="V14" i="1" s="1"/>
  <c r="N14" i="1"/>
  <c r="O14" i="1" s="1"/>
  <c r="H14" i="1"/>
  <c r="J14" i="1" s="1"/>
  <c r="BW13" i="1"/>
  <c r="BX13" i="1" s="1"/>
  <c r="BT13" i="1"/>
  <c r="BQ13" i="1"/>
  <c r="BS13" i="1" s="1"/>
  <c r="AS13" i="1"/>
  <c r="AU13" i="1" s="1"/>
  <c r="AP13" i="1"/>
  <c r="AR13" i="1" s="1"/>
  <c r="AM13" i="1"/>
  <c r="AO13" i="1" s="1"/>
  <c r="AL13" i="1"/>
  <c r="AK13" i="1"/>
  <c r="AG13" i="1"/>
  <c r="AF13" i="1"/>
  <c r="Z13" i="1"/>
  <c r="AA13" i="1" s="1"/>
  <c r="T13" i="1"/>
  <c r="V13" i="1" s="1"/>
  <c r="N13" i="1"/>
  <c r="P13" i="1" s="1"/>
  <c r="H13" i="1"/>
  <c r="I13" i="1" s="1"/>
  <c r="BW12" i="1"/>
  <c r="BY12" i="1" s="1"/>
  <c r="BT12" i="1"/>
  <c r="BQ12" i="1"/>
  <c r="BR12" i="1" s="1"/>
  <c r="AS12" i="1"/>
  <c r="AP12" i="1"/>
  <c r="AM12" i="1"/>
  <c r="AL12" i="1"/>
  <c r="AK12" i="1"/>
  <c r="AG12" i="1"/>
  <c r="AF12" i="1"/>
  <c r="Z12" i="1"/>
  <c r="AB12" i="1" s="1"/>
  <c r="T12" i="1"/>
  <c r="N12" i="1"/>
  <c r="O12" i="1" s="1"/>
  <c r="H12" i="1"/>
  <c r="BW11" i="1"/>
  <c r="BT11" i="1"/>
  <c r="BQ11" i="1"/>
  <c r="BS11" i="1" s="1"/>
  <c r="AS11" i="1"/>
  <c r="AU11" i="1" s="1"/>
  <c r="AP11" i="1"/>
  <c r="AR11" i="1" s="1"/>
  <c r="AM11" i="1"/>
  <c r="AO11" i="1" s="1"/>
  <c r="AL11" i="1"/>
  <c r="AK11" i="1"/>
  <c r="AG11" i="1"/>
  <c r="AF11" i="1"/>
  <c r="Z11" i="1"/>
  <c r="T11" i="1"/>
  <c r="V11" i="1" s="1"/>
  <c r="N11" i="1"/>
  <c r="P11" i="1" s="1"/>
  <c r="H11" i="1"/>
  <c r="I11" i="1" s="1"/>
  <c r="BW10" i="1"/>
  <c r="BT10" i="1"/>
  <c r="BV10" i="1" s="1"/>
  <c r="BQ10" i="1"/>
  <c r="BR10" i="1" s="1"/>
  <c r="AS10" i="1"/>
  <c r="AU10" i="1" s="1"/>
  <c r="AP10" i="1"/>
  <c r="AQ10" i="1" s="1"/>
  <c r="AM10" i="1"/>
  <c r="AO10" i="1" s="1"/>
  <c r="AL10" i="1"/>
  <c r="AK10" i="1"/>
  <c r="AG10" i="1"/>
  <c r="AF10" i="1"/>
  <c r="Z10" i="1"/>
  <c r="AB10" i="1" s="1"/>
  <c r="T10" i="1"/>
  <c r="V10" i="1" s="1"/>
  <c r="N10" i="1"/>
  <c r="O10" i="1" s="1"/>
  <c r="H10" i="1"/>
  <c r="J10" i="1" s="1"/>
  <c r="BW9" i="1"/>
  <c r="BX9" i="1" s="1"/>
  <c r="BT9" i="1"/>
  <c r="BV9" i="1" s="1"/>
  <c r="BQ9" i="1"/>
  <c r="AS9" i="1"/>
  <c r="AU9" i="1" s="1"/>
  <c r="AP9" i="1"/>
  <c r="AR9" i="1" s="1"/>
  <c r="AM9" i="1"/>
  <c r="AO9" i="1" s="1"/>
  <c r="AL9" i="1"/>
  <c r="AK9" i="1"/>
  <c r="AG9" i="1"/>
  <c r="AF9" i="1"/>
  <c r="Z9" i="1"/>
  <c r="AA9" i="1" s="1"/>
  <c r="T9" i="1"/>
  <c r="V9" i="1" s="1"/>
  <c r="N9" i="1"/>
  <c r="P9" i="1" s="1"/>
  <c r="H9" i="1"/>
  <c r="J9" i="1" s="1"/>
  <c r="BW8" i="1"/>
  <c r="BY8" i="1" s="1"/>
  <c r="BT8" i="1"/>
  <c r="BV8" i="1" s="1"/>
  <c r="BQ8" i="1"/>
  <c r="AS8" i="1"/>
  <c r="AT8" i="1" s="1"/>
  <c r="AP8" i="1"/>
  <c r="AM8" i="1"/>
  <c r="AO8" i="1" s="1"/>
  <c r="AL8" i="1"/>
  <c r="AK8" i="1"/>
  <c r="AG8" i="1"/>
  <c r="AF8" i="1"/>
  <c r="Z8" i="1"/>
  <c r="AB8" i="1" s="1"/>
  <c r="T8" i="1"/>
  <c r="V8" i="1" s="1"/>
  <c r="N8" i="1"/>
  <c r="H8" i="1"/>
  <c r="J8" i="1" s="1"/>
  <c r="BW7" i="1"/>
  <c r="BT7" i="1"/>
  <c r="AR7" i="1"/>
  <c r="AM7" i="1"/>
  <c r="AL7" i="1"/>
  <c r="AK7" i="1"/>
  <c r="AA7" i="1"/>
  <c r="N7" i="1"/>
  <c r="P7" i="1" s="1"/>
  <c r="BN5" i="1"/>
  <c r="BK5" i="1"/>
  <c r="B5" i="1"/>
  <c r="BN4" i="1"/>
  <c r="BK4" i="1"/>
  <c r="BR9" i="1" l="1"/>
  <c r="BS9" i="1"/>
  <c r="BX55" i="1"/>
  <c r="BW6" i="1"/>
  <c r="BX7" i="1"/>
  <c r="BW3" i="1"/>
  <c r="AL5" i="1"/>
  <c r="AF5" i="1"/>
  <c r="AF6" i="1"/>
  <c r="AG6" i="1"/>
  <c r="AF3" i="1"/>
  <c r="AF4" i="1"/>
  <c r="I44" i="1"/>
  <c r="BQ3" i="1"/>
  <c r="BV50" i="1"/>
  <c r="BU60" i="1"/>
  <c r="BV60" i="1"/>
  <c r="BT3" i="1"/>
  <c r="BS21" i="1"/>
  <c r="BR55" i="1"/>
  <c r="BQ6" i="1"/>
  <c r="BT6" i="1"/>
  <c r="AL6" i="1"/>
  <c r="AL4" i="1"/>
  <c r="AL3" i="1"/>
  <c r="AG5" i="1"/>
  <c r="AG4" i="1"/>
  <c r="AG3" i="1"/>
  <c r="AK6" i="1"/>
  <c r="AK5" i="1"/>
  <c r="AK4" i="1"/>
  <c r="AK3" i="1"/>
  <c r="BX28" i="1"/>
  <c r="U60" i="1"/>
  <c r="U34" i="1"/>
  <c r="BY9" i="1"/>
  <c r="BR27" i="1"/>
  <c r="N6" i="1"/>
  <c r="P6" i="1" s="1"/>
  <c r="U44" i="1"/>
  <c r="AN51" i="1"/>
  <c r="P52" i="1"/>
  <c r="BU61" i="1"/>
  <c r="BX43" i="1"/>
  <c r="BR16" i="1"/>
  <c r="V25" i="1"/>
  <c r="BV30" i="1"/>
  <c r="BS58" i="1"/>
  <c r="O16" i="1"/>
  <c r="U30" i="1"/>
  <c r="O37" i="1"/>
  <c r="I9" i="1"/>
  <c r="AM4" i="1"/>
  <c r="AN4" i="1" s="1"/>
  <c r="BY16" i="1"/>
  <c r="BX37" i="1"/>
  <c r="BS19" i="1"/>
  <c r="BS23" i="1"/>
  <c r="BS31" i="1"/>
  <c r="BY55" i="1"/>
  <c r="BY65" i="1"/>
  <c r="BS12" i="1"/>
  <c r="BX51" i="1"/>
  <c r="BU20" i="1"/>
  <c r="BY22" i="1"/>
  <c r="BY25" i="1"/>
  <c r="BV32" i="1"/>
  <c r="BY61" i="1"/>
  <c r="BU8" i="1"/>
  <c r="BY20" i="1"/>
  <c r="BE6" i="1"/>
  <c r="BG6" i="1" s="1"/>
  <c r="AS5" i="1"/>
  <c r="AU5" i="1" s="1"/>
  <c r="AR21" i="1"/>
  <c r="AR23" i="1"/>
  <c r="AN11" i="1"/>
  <c r="AO49" i="1"/>
  <c r="AN63" i="1"/>
  <c r="AB36" i="1"/>
  <c r="AB9" i="1"/>
  <c r="AB7" i="1"/>
  <c r="AA35" i="1"/>
  <c r="U8" i="1"/>
  <c r="U57" i="1"/>
  <c r="U27" i="1"/>
  <c r="U42" i="1"/>
  <c r="U51" i="1"/>
  <c r="BU15" i="1"/>
  <c r="O36" i="1"/>
  <c r="U53" i="1"/>
  <c r="U18" i="1"/>
  <c r="U61" i="1"/>
  <c r="BR62" i="1"/>
  <c r="U63" i="1"/>
  <c r="AB65" i="1"/>
  <c r="BV66" i="1"/>
  <c r="BS14" i="1"/>
  <c r="AB16" i="1"/>
  <c r="U20" i="1"/>
  <c r="O35" i="1"/>
  <c r="BR38" i="1"/>
  <c r="O43" i="1"/>
  <c r="AB47" i="1"/>
  <c r="U50" i="1"/>
  <c r="BV52" i="1"/>
  <c r="AT61" i="1"/>
  <c r="V66" i="1"/>
  <c r="BQ5" i="1"/>
  <c r="BR32" i="1"/>
  <c r="BR34" i="1"/>
  <c r="BV38" i="1"/>
  <c r="AA40" i="1"/>
  <c r="U45" i="1"/>
  <c r="BU49" i="1"/>
  <c r="AA55" i="1"/>
  <c r="AU66" i="1"/>
  <c r="U48" i="1"/>
  <c r="AN66" i="1"/>
  <c r="AN13" i="1"/>
  <c r="J45" i="1"/>
  <c r="J11" i="1"/>
  <c r="I39" i="1"/>
  <c r="J63" i="1"/>
  <c r="J13" i="1"/>
  <c r="I64" i="1"/>
  <c r="AQ33" i="1"/>
  <c r="I37" i="1"/>
  <c r="AO59" i="1"/>
  <c r="AN60" i="1"/>
  <c r="AR64" i="1"/>
  <c r="AO61" i="1"/>
  <c r="AO39" i="1"/>
  <c r="AN41" i="1"/>
  <c r="AN48" i="1"/>
  <c r="I60" i="1"/>
  <c r="AN8" i="1"/>
  <c r="I61" i="1"/>
  <c r="AO67" i="1"/>
  <c r="J40" i="1"/>
  <c r="J57" i="1"/>
  <c r="BE4" i="1"/>
  <c r="BG4" i="1" s="1"/>
  <c r="AT38" i="1"/>
  <c r="AQ46" i="1"/>
  <c r="AT52" i="1"/>
  <c r="AT59" i="1"/>
  <c r="AT11" i="1"/>
  <c r="AT13" i="1"/>
  <c r="AR19" i="1"/>
  <c r="AR26" i="1"/>
  <c r="AQ31" i="1"/>
  <c r="AQ36" i="1"/>
  <c r="AT49" i="1"/>
  <c r="AR50" i="1"/>
  <c r="AT58" i="1"/>
  <c r="AU8" i="1"/>
  <c r="AR17" i="1"/>
  <c r="AN42" i="1"/>
  <c r="AO42" i="1"/>
  <c r="BH3" i="1"/>
  <c r="BJ3" i="1" s="1"/>
  <c r="AM5" i="1"/>
  <c r="AN5" i="1" s="1"/>
  <c r="Z5" i="1"/>
  <c r="AB5" i="1" s="1"/>
  <c r="I8" i="1"/>
  <c r="I10" i="1"/>
  <c r="U10" i="1"/>
  <c r="AN10" i="1"/>
  <c r="AT10" i="1"/>
  <c r="BU10" i="1"/>
  <c r="P12" i="1"/>
  <c r="AQ12" i="1"/>
  <c r="AR12" i="1"/>
  <c r="P14" i="1"/>
  <c r="AQ14" i="1"/>
  <c r="AR14" i="1"/>
  <c r="AO19" i="1"/>
  <c r="AN19" i="1"/>
  <c r="BU28" i="1"/>
  <c r="P31" i="1"/>
  <c r="O31" i="1"/>
  <c r="AB32" i="1"/>
  <c r="AA32" i="1"/>
  <c r="AR34" i="1"/>
  <c r="AQ34" i="1"/>
  <c r="AR38" i="1"/>
  <c r="AQ38" i="1"/>
  <c r="AQ39" i="1"/>
  <c r="AR39" i="1"/>
  <c r="AR43" i="1"/>
  <c r="AQ43" i="1"/>
  <c r="AO45" i="1"/>
  <c r="AN45" i="1"/>
  <c r="P46" i="1"/>
  <c r="O46" i="1"/>
  <c r="AR48" i="1"/>
  <c r="BS48" i="1"/>
  <c r="BR48" i="1"/>
  <c r="I51" i="1"/>
  <c r="V54" i="1"/>
  <c r="AU54" i="1"/>
  <c r="AT54" i="1"/>
  <c r="BS55" i="1"/>
  <c r="AB61" i="1"/>
  <c r="AA61" i="1"/>
  <c r="AN62" i="1"/>
  <c r="BY63" i="1"/>
  <c r="BX63" i="1"/>
  <c r="BU65" i="1"/>
  <c r="AQ66" i="1"/>
  <c r="BV34" i="1"/>
  <c r="BU34" i="1"/>
  <c r="BS64" i="1"/>
  <c r="BR64" i="1"/>
  <c r="I67" i="1"/>
  <c r="J67" i="1"/>
  <c r="T5" i="1"/>
  <c r="U5" i="1" s="1"/>
  <c r="BR17" i="1"/>
  <c r="BS17" i="1"/>
  <c r="O19" i="1"/>
  <c r="P19" i="1"/>
  <c r="BR26" i="1"/>
  <c r="BS26" i="1"/>
  <c r="AA33" i="1"/>
  <c r="BV36" i="1"/>
  <c r="BU36" i="1"/>
  <c r="BS37" i="1"/>
  <c r="U38" i="1"/>
  <c r="BS39" i="1"/>
  <c r="BY40" i="1"/>
  <c r="BX40" i="1"/>
  <c r="U43" i="1"/>
  <c r="V43" i="1"/>
  <c r="BX47" i="1"/>
  <c r="I50" i="1"/>
  <c r="BR50" i="1"/>
  <c r="AQ52" i="1"/>
  <c r="BU54" i="1"/>
  <c r="BY57" i="1"/>
  <c r="V58" i="1"/>
  <c r="U58" i="1"/>
  <c r="AB59" i="1"/>
  <c r="AA59" i="1"/>
  <c r="V62" i="1"/>
  <c r="U62" i="1"/>
  <c r="AU63" i="1"/>
  <c r="AT63" i="1"/>
  <c r="P64" i="1"/>
  <c r="O64" i="1"/>
  <c r="V65" i="1"/>
  <c r="U65" i="1"/>
  <c r="P30" i="1"/>
  <c r="O30" i="1"/>
  <c r="P34" i="1"/>
  <c r="O34" i="1"/>
  <c r="AO58" i="1"/>
  <c r="AN58" i="1"/>
  <c r="Z3" i="1"/>
  <c r="AA3" i="1" s="1"/>
  <c r="AS4" i="1"/>
  <c r="AT4" i="1" s="1"/>
  <c r="BH5" i="1"/>
  <c r="BJ5" i="1" s="1"/>
  <c r="AP6" i="1"/>
  <c r="AR6" i="1" s="1"/>
  <c r="Z6" i="1"/>
  <c r="AB6" i="1" s="1"/>
  <c r="P10" i="1"/>
  <c r="AR10" i="1"/>
  <c r="BS10" i="1"/>
  <c r="U11" i="1"/>
  <c r="BV11" i="1"/>
  <c r="BU11" i="1"/>
  <c r="U13" i="1"/>
  <c r="BV13" i="1"/>
  <c r="BU13" i="1"/>
  <c r="AB15" i="1"/>
  <c r="U16" i="1"/>
  <c r="AR16" i="1"/>
  <c r="AQ16" i="1"/>
  <c r="BX18" i="1"/>
  <c r="BY18" i="1"/>
  <c r="U22" i="1"/>
  <c r="AB28" i="1"/>
  <c r="AA28" i="1"/>
  <c r="AU30" i="1"/>
  <c r="AT30" i="1"/>
  <c r="O33" i="1"/>
  <c r="AB34" i="1"/>
  <c r="AA34" i="1"/>
  <c r="AA37" i="1"/>
  <c r="AT42" i="1"/>
  <c r="BV42" i="1"/>
  <c r="BU42" i="1"/>
  <c r="AU43" i="1"/>
  <c r="BS43" i="1"/>
  <c r="AT44" i="1"/>
  <c r="BV48" i="1"/>
  <c r="J49" i="1"/>
  <c r="AA49" i="1"/>
  <c r="BX49" i="1"/>
  <c r="BY49" i="1"/>
  <c r="AB53" i="1"/>
  <c r="P54" i="1"/>
  <c r="O54" i="1"/>
  <c r="I59" i="1"/>
  <c r="J59" i="1"/>
  <c r="P60" i="1"/>
  <c r="O60" i="1"/>
  <c r="U67" i="1"/>
  <c r="O32" i="1"/>
  <c r="P39" i="1"/>
  <c r="AO40" i="1"/>
  <c r="I41" i="1"/>
  <c r="AU41" i="1"/>
  <c r="AO55" i="1"/>
  <c r="BS60" i="1"/>
  <c r="I62" i="1"/>
  <c r="AR62" i="1"/>
  <c r="BV62" i="1"/>
  <c r="AO57" i="1"/>
  <c r="AN57" i="1"/>
  <c r="BU9" i="1"/>
  <c r="BU14" i="1"/>
  <c r="AO15" i="1"/>
  <c r="AN15" i="1"/>
  <c r="BY15" i="1"/>
  <c r="BX15" i="1"/>
  <c r="J17" i="1"/>
  <c r="I17" i="1"/>
  <c r="AU18" i="1"/>
  <c r="AT18" i="1"/>
  <c r="P21" i="1"/>
  <c r="AN21" i="1"/>
  <c r="BU22" i="1"/>
  <c r="AA25" i="1"/>
  <c r="AB25" i="1"/>
  <c r="J26" i="1"/>
  <c r="I26" i="1"/>
  <c r="AU27" i="1"/>
  <c r="AT27" i="1"/>
  <c r="O29" i="1"/>
  <c r="AN31" i="1"/>
  <c r="AO33" i="1"/>
  <c r="AN33" i="1"/>
  <c r="I35" i="1"/>
  <c r="BS35" i="1"/>
  <c r="BR35" i="1"/>
  <c r="AU36" i="1"/>
  <c r="AT36" i="1"/>
  <c r="AR37" i="1"/>
  <c r="O38" i="1"/>
  <c r="AA38" i="1"/>
  <c r="AB38" i="1"/>
  <c r="BV40" i="1"/>
  <c r="BU40" i="1"/>
  <c r="BV46" i="1"/>
  <c r="BU46" i="1"/>
  <c r="J52" i="1"/>
  <c r="I52" i="1"/>
  <c r="V12" i="1"/>
  <c r="U12" i="1"/>
  <c r="AO29" i="1"/>
  <c r="AN29" i="1"/>
  <c r="AT9" i="1"/>
  <c r="BX11" i="1"/>
  <c r="BY11" i="1"/>
  <c r="AO12" i="1"/>
  <c r="AN12" i="1"/>
  <c r="BV12" i="1"/>
  <c r="BU12" i="1"/>
  <c r="AN14" i="1"/>
  <c r="AT14" i="1"/>
  <c r="V15" i="1"/>
  <c r="U15" i="1"/>
  <c r="BR15" i="1"/>
  <c r="BS15" i="1"/>
  <c r="BU16" i="1"/>
  <c r="AA18" i="1"/>
  <c r="AB18" i="1"/>
  <c r="J19" i="1"/>
  <c r="I19" i="1"/>
  <c r="AU20" i="1"/>
  <c r="AT20" i="1"/>
  <c r="P23" i="1"/>
  <c r="AN23" i="1"/>
  <c r="BU25" i="1"/>
  <c r="AA27" i="1"/>
  <c r="AB27" i="1"/>
  <c r="AQ29" i="1"/>
  <c r="I31" i="1"/>
  <c r="V32" i="1"/>
  <c r="U32" i="1"/>
  <c r="I33" i="1"/>
  <c r="BS33" i="1"/>
  <c r="BR33" i="1"/>
  <c r="AU34" i="1"/>
  <c r="AT34" i="1"/>
  <c r="AQ35" i="1"/>
  <c r="U36" i="1"/>
  <c r="BR36" i="1"/>
  <c r="BY36" i="1"/>
  <c r="BX36" i="1"/>
  <c r="AB39" i="1"/>
  <c r="AA39" i="1"/>
  <c r="AU40" i="1"/>
  <c r="AT40" i="1"/>
  <c r="V41" i="1"/>
  <c r="AR41" i="1"/>
  <c r="AQ41" i="1"/>
  <c r="BV41" i="1"/>
  <c r="J42" i="1"/>
  <c r="AB42" i="1"/>
  <c r="AA42" i="1"/>
  <c r="BV57" i="1"/>
  <c r="BU57" i="1"/>
  <c r="AU60" i="1"/>
  <c r="AT60" i="1"/>
  <c r="BY10" i="1"/>
  <c r="BW4" i="1"/>
  <c r="AA11" i="1"/>
  <c r="AB11" i="1"/>
  <c r="J15" i="1"/>
  <c r="I15" i="1"/>
  <c r="AA22" i="1"/>
  <c r="AB22" i="1"/>
  <c r="J23" i="1"/>
  <c r="I23" i="1"/>
  <c r="AU25" i="1"/>
  <c r="AT25" i="1"/>
  <c r="AB30" i="1"/>
  <c r="AA30" i="1"/>
  <c r="BY30" i="1"/>
  <c r="BX30" i="1"/>
  <c r="BY32" i="1"/>
  <c r="BX32" i="1"/>
  <c r="BY33" i="1"/>
  <c r="BX33" i="1"/>
  <c r="AO35" i="1"/>
  <c r="AN35" i="1"/>
  <c r="BY39" i="1"/>
  <c r="BX39" i="1"/>
  <c r="P41" i="1"/>
  <c r="O41" i="1"/>
  <c r="BS41" i="1"/>
  <c r="BR41" i="1"/>
  <c r="BX44" i="1"/>
  <c r="BY44" i="1"/>
  <c r="J47" i="1"/>
  <c r="I47" i="1"/>
  <c r="BV47" i="1"/>
  <c r="BU47" i="1"/>
  <c r="O57" i="1"/>
  <c r="P57" i="1"/>
  <c r="U64" i="1"/>
  <c r="V64" i="1"/>
  <c r="P66" i="1"/>
  <c r="O66" i="1"/>
  <c r="AU7" i="1"/>
  <c r="AT7" i="1"/>
  <c r="BS7" i="1"/>
  <c r="BR8" i="1"/>
  <c r="BS8" i="1"/>
  <c r="J12" i="1"/>
  <c r="I12" i="1"/>
  <c r="AU12" i="1"/>
  <c r="AT12" i="1"/>
  <c r="N4" i="1"/>
  <c r="O4" i="1" s="1"/>
  <c r="BT4" i="1"/>
  <c r="BV7" i="1"/>
  <c r="BU7" i="1"/>
  <c r="AQ8" i="1"/>
  <c r="AR8" i="1"/>
  <c r="H3" i="1"/>
  <c r="I3" i="1" s="1"/>
  <c r="AS3" i="1"/>
  <c r="AU3" i="1" s="1"/>
  <c r="AM6" i="1"/>
  <c r="AN6" i="1" s="1"/>
  <c r="AS6" i="1"/>
  <c r="AT6" i="1" s="1"/>
  <c r="AO7" i="1"/>
  <c r="AN7" i="1"/>
  <c r="O8" i="1"/>
  <c r="P8" i="1"/>
  <c r="U9" i="1"/>
  <c r="AN9" i="1"/>
  <c r="AB13" i="1"/>
  <c r="BY13" i="1"/>
  <c r="I14" i="1"/>
  <c r="U14" i="1"/>
  <c r="AU15" i="1"/>
  <c r="AT15" i="1"/>
  <c r="AT16" i="1"/>
  <c r="P17" i="1"/>
  <c r="AN17" i="1"/>
  <c r="BU18" i="1"/>
  <c r="AA20" i="1"/>
  <c r="AB20" i="1"/>
  <c r="J21" i="1"/>
  <c r="I21" i="1"/>
  <c r="AU22" i="1"/>
  <c r="AT22" i="1"/>
  <c r="P26" i="1"/>
  <c r="AN26" i="1"/>
  <c r="AU28" i="1"/>
  <c r="J29" i="1"/>
  <c r="I29" i="1"/>
  <c r="BR29" i="1"/>
  <c r="AU32" i="1"/>
  <c r="AT32" i="1"/>
  <c r="BT5" i="1"/>
  <c r="BY34" i="1"/>
  <c r="BX34" i="1"/>
  <c r="BY35" i="1"/>
  <c r="BX35" i="1"/>
  <c r="AO37" i="1"/>
  <c r="AN37" i="1"/>
  <c r="BX38" i="1"/>
  <c r="BY38" i="1"/>
  <c r="V40" i="1"/>
  <c r="U40" i="1"/>
  <c r="AR44" i="1"/>
  <c r="AQ44" i="1"/>
  <c r="AB45" i="1"/>
  <c r="AA45" i="1"/>
  <c r="BX45" i="1"/>
  <c r="BY45" i="1"/>
  <c r="J53" i="1"/>
  <c r="I53" i="1"/>
  <c r="V55" i="1"/>
  <c r="U55" i="1"/>
  <c r="BS54" i="1"/>
  <c r="BR54" i="1"/>
  <c r="AR58" i="1"/>
  <c r="AQ58" i="1"/>
  <c r="BV58" i="1"/>
  <c r="BU58" i="1"/>
  <c r="BV63" i="1"/>
  <c r="BU63" i="1"/>
  <c r="I65" i="1"/>
  <c r="J65" i="1"/>
  <c r="AU50" i="1"/>
  <c r="AT50" i="1"/>
  <c r="V52" i="1"/>
  <c r="U52" i="1"/>
  <c r="AU53" i="1"/>
  <c r="AT53" i="1"/>
  <c r="J54" i="1"/>
  <c r="I54" i="1"/>
  <c r="T3" i="1"/>
  <c r="U3" i="1" s="1"/>
  <c r="AP4" i="1"/>
  <c r="AQ4" i="1" s="1"/>
  <c r="Z4" i="1"/>
  <c r="AA4" i="1" s="1"/>
  <c r="T6" i="1"/>
  <c r="V6" i="1" s="1"/>
  <c r="BX42" i="1"/>
  <c r="I43" i="1"/>
  <c r="AN43" i="1"/>
  <c r="AB44" i="1"/>
  <c r="BU44" i="1"/>
  <c r="U46" i="1"/>
  <c r="AT46" i="1"/>
  <c r="P48" i="1"/>
  <c r="O48" i="1"/>
  <c r="AU48" i="1"/>
  <c r="AT48" i="1"/>
  <c r="AN50" i="1"/>
  <c r="AT51" i="1"/>
  <c r="BR52" i="1"/>
  <c r="BX53" i="1"/>
  <c r="AQ54" i="1"/>
  <c r="J55" i="1"/>
  <c r="I55" i="1"/>
  <c r="O58" i="1"/>
  <c r="P62" i="1"/>
  <c r="O62" i="1"/>
  <c r="AU62" i="1"/>
  <c r="AT62" i="1"/>
  <c r="AB63" i="1"/>
  <c r="AA63" i="1"/>
  <c r="BU64" i="1"/>
  <c r="BV64" i="1"/>
  <c r="AT65" i="1"/>
  <c r="AA67" i="1"/>
  <c r="BX67" i="1"/>
  <c r="AO47" i="1"/>
  <c r="AN47" i="1"/>
  <c r="P50" i="1"/>
  <c r="O50" i="1"/>
  <c r="AB51" i="1"/>
  <c r="AA51" i="1"/>
  <c r="T4" i="1"/>
  <c r="U4" i="1" s="1"/>
  <c r="H5" i="1"/>
  <c r="J5" i="1" s="1"/>
  <c r="BE5" i="1"/>
  <c r="BG5" i="1" s="1"/>
  <c r="BS46" i="1"/>
  <c r="BR46" i="1"/>
  <c r="BV51" i="1"/>
  <c r="BU51" i="1"/>
  <c r="AO52" i="1"/>
  <c r="AN52" i="1"/>
  <c r="AO53" i="1"/>
  <c r="AN53" i="1"/>
  <c r="AB57" i="1"/>
  <c r="AA57" i="1"/>
  <c r="BY59" i="1"/>
  <c r="BX59" i="1"/>
  <c r="AR60" i="1"/>
  <c r="AQ60" i="1"/>
  <c r="AN64" i="1"/>
  <c r="AT64" i="1"/>
  <c r="AU64" i="1"/>
  <c r="AN65" i="1"/>
  <c r="AO65" i="1"/>
  <c r="BR66" i="1"/>
  <c r="U49" i="1"/>
  <c r="BU53" i="1"/>
  <c r="AN54" i="1"/>
  <c r="AT55" i="1"/>
  <c r="I66" i="1"/>
  <c r="AT67" i="1"/>
  <c r="BU67" i="1"/>
  <c r="AN3" i="1"/>
  <c r="AO3" i="1"/>
  <c r="BE3" i="1"/>
  <c r="AO16" i="1"/>
  <c r="AN16" i="1"/>
  <c r="BS22" i="1"/>
  <c r="BR22" i="1"/>
  <c r="AU33" i="1"/>
  <c r="AT33" i="1"/>
  <c r="V47" i="1"/>
  <c r="U47" i="1"/>
  <c r="AR59" i="1"/>
  <c r="AQ59" i="1"/>
  <c r="P61" i="1"/>
  <c r="O61" i="1"/>
  <c r="BY62" i="1"/>
  <c r="BX62" i="1"/>
  <c r="AB66" i="1"/>
  <c r="AA66" i="1"/>
  <c r="BY66" i="1"/>
  <c r="BX66" i="1"/>
  <c r="N3" i="1"/>
  <c r="AP3" i="1"/>
  <c r="H4" i="1"/>
  <c r="BH4" i="1"/>
  <c r="N5" i="1"/>
  <c r="AP5" i="1"/>
  <c r="BZ5" i="1"/>
  <c r="BH6" i="1"/>
  <c r="O7" i="1"/>
  <c r="AQ7" i="1"/>
  <c r="BR7" i="1"/>
  <c r="AA8" i="1"/>
  <c r="BX8" i="1"/>
  <c r="O9" i="1"/>
  <c r="AQ9" i="1"/>
  <c r="AA10" i="1"/>
  <c r="BX10" i="1"/>
  <c r="O11" i="1"/>
  <c r="AQ11" i="1"/>
  <c r="BR11" i="1"/>
  <c r="AA12" i="1"/>
  <c r="BX12" i="1"/>
  <c r="O13" i="1"/>
  <c r="AQ13" i="1"/>
  <c r="BR13" i="1"/>
  <c r="AA14" i="1"/>
  <c r="BX14" i="1"/>
  <c r="O15" i="1"/>
  <c r="AQ15" i="1"/>
  <c r="V17" i="1"/>
  <c r="U17" i="1"/>
  <c r="AU17" i="1"/>
  <c r="AT17" i="1"/>
  <c r="AR18" i="1"/>
  <c r="AQ18" i="1"/>
  <c r="AR20" i="1"/>
  <c r="AQ20" i="1"/>
  <c r="AR22" i="1"/>
  <c r="AQ22" i="1"/>
  <c r="AR25" i="1"/>
  <c r="AQ25" i="1"/>
  <c r="AR27" i="1"/>
  <c r="AQ27" i="1"/>
  <c r="I28" i="1"/>
  <c r="J28" i="1"/>
  <c r="AB29" i="1"/>
  <c r="AA29" i="1"/>
  <c r="AR32" i="1"/>
  <c r="AQ32" i="1"/>
  <c r="J16" i="1"/>
  <c r="I16" i="1"/>
  <c r="BS18" i="1"/>
  <c r="BR18" i="1"/>
  <c r="AB21" i="1"/>
  <c r="AA21" i="1"/>
  <c r="BS25" i="1"/>
  <c r="BR25" i="1"/>
  <c r="AB26" i="1"/>
  <c r="AA26" i="1"/>
  <c r="AR28" i="1"/>
  <c r="AQ28" i="1"/>
  <c r="AB31" i="1"/>
  <c r="AA31" i="1"/>
  <c r="AU35" i="1"/>
  <c r="AT35" i="1"/>
  <c r="P49" i="1"/>
  <c r="O49" i="1"/>
  <c r="BY50" i="1"/>
  <c r="BX50" i="1"/>
  <c r="AQ55" i="1"/>
  <c r="AR55" i="1"/>
  <c r="AR67" i="1"/>
  <c r="AQ67" i="1"/>
  <c r="BS67" i="1"/>
  <c r="BR67" i="1"/>
  <c r="BQ4" i="1"/>
  <c r="BW5" i="1"/>
  <c r="BY17" i="1"/>
  <c r="BX17" i="1"/>
  <c r="P18" i="1"/>
  <c r="O18" i="1"/>
  <c r="BY19" i="1"/>
  <c r="BX19" i="1"/>
  <c r="P20" i="1"/>
  <c r="O20" i="1"/>
  <c r="BY21" i="1"/>
  <c r="BX21" i="1"/>
  <c r="P22" i="1"/>
  <c r="O22" i="1"/>
  <c r="BY23" i="1"/>
  <c r="BX23" i="1"/>
  <c r="P25" i="1"/>
  <c r="O25" i="1"/>
  <c r="BY26" i="1"/>
  <c r="BX26" i="1"/>
  <c r="P27" i="1"/>
  <c r="O27" i="1"/>
  <c r="AR30" i="1"/>
  <c r="AQ30" i="1"/>
  <c r="AB19" i="1"/>
  <c r="AA19" i="1"/>
  <c r="BS20" i="1"/>
  <c r="BR20" i="1"/>
  <c r="AB23" i="1"/>
  <c r="AA23" i="1"/>
  <c r="AU29" i="1"/>
  <c r="AT29" i="1"/>
  <c r="J38" i="1"/>
  <c r="I38" i="1"/>
  <c r="AO38" i="1"/>
  <c r="AN38" i="1"/>
  <c r="AU45" i="1"/>
  <c r="AT45" i="1"/>
  <c r="BS53" i="1"/>
  <c r="BR53" i="1"/>
  <c r="AB54" i="1"/>
  <c r="AA54" i="1"/>
  <c r="P67" i="1"/>
  <c r="O67" i="1"/>
  <c r="BZ4" i="1"/>
  <c r="AA17" i="1"/>
  <c r="BY27" i="1"/>
  <c r="BX27" i="1"/>
  <c r="V28" i="1"/>
  <c r="U28" i="1"/>
  <c r="AU31" i="1"/>
  <c r="AT31" i="1"/>
  <c r="BV29" i="1"/>
  <c r="BU29" i="1"/>
  <c r="BV31" i="1"/>
  <c r="BU31" i="1"/>
  <c r="BV33" i="1"/>
  <c r="BU33" i="1"/>
  <c r="BV35" i="1"/>
  <c r="BU35" i="1"/>
  <c r="V39" i="1"/>
  <c r="U39" i="1"/>
  <c r="AU39" i="1"/>
  <c r="AT39" i="1"/>
  <c r="BV39" i="1"/>
  <c r="BU39" i="1"/>
  <c r="P40" i="1"/>
  <c r="O40" i="1"/>
  <c r="AR40" i="1"/>
  <c r="AQ40" i="1"/>
  <c r="BS40" i="1"/>
  <c r="BR40" i="1"/>
  <c r="AB43" i="1"/>
  <c r="AA43" i="1"/>
  <c r="AB46" i="1"/>
  <c r="AA46" i="1"/>
  <c r="BU17" i="1"/>
  <c r="I18" i="1"/>
  <c r="AN18" i="1"/>
  <c r="U19" i="1"/>
  <c r="AT19" i="1"/>
  <c r="BU19" i="1"/>
  <c r="I20" i="1"/>
  <c r="AN20" i="1"/>
  <c r="U21" i="1"/>
  <c r="AT21" i="1"/>
  <c r="BU21" i="1"/>
  <c r="I22" i="1"/>
  <c r="AN22" i="1"/>
  <c r="U23" i="1"/>
  <c r="AT23" i="1"/>
  <c r="BU23" i="1"/>
  <c r="I25" i="1"/>
  <c r="AN25" i="1"/>
  <c r="U26" i="1"/>
  <c r="AT26" i="1"/>
  <c r="BU26" i="1"/>
  <c r="I27" i="1"/>
  <c r="AN27" i="1"/>
  <c r="BR28" i="1"/>
  <c r="J30" i="1"/>
  <c r="I30" i="1"/>
  <c r="BR30" i="1"/>
  <c r="J32" i="1"/>
  <c r="I32" i="1"/>
  <c r="J34" i="1"/>
  <c r="I34" i="1"/>
  <c r="J36" i="1"/>
  <c r="I36" i="1"/>
  <c r="BV43" i="1"/>
  <c r="BU43" i="1"/>
  <c r="J46" i="1"/>
  <c r="I46" i="1"/>
  <c r="BV27" i="1"/>
  <c r="O28" i="1"/>
  <c r="AO28" i="1"/>
  <c r="V29" i="1"/>
  <c r="U29" i="1"/>
  <c r="BX29" i="1"/>
  <c r="AO30" i="1"/>
  <c r="AN30" i="1"/>
  <c r="V31" i="1"/>
  <c r="U31" i="1"/>
  <c r="BX31" i="1"/>
  <c r="AO32" i="1"/>
  <c r="AN32" i="1"/>
  <c r="V33" i="1"/>
  <c r="U33" i="1"/>
  <c r="AO34" i="1"/>
  <c r="AN34" i="1"/>
  <c r="V35" i="1"/>
  <c r="U35" i="1"/>
  <c r="AO36" i="1"/>
  <c r="AN36" i="1"/>
  <c r="V37" i="1"/>
  <c r="U37" i="1"/>
  <c r="AU37" i="1"/>
  <c r="AT37" i="1"/>
  <c r="BV37" i="1"/>
  <c r="BU37" i="1"/>
  <c r="AB41" i="1"/>
  <c r="AA41" i="1"/>
  <c r="BY41" i="1"/>
  <c r="BX41" i="1"/>
  <c r="P42" i="1"/>
  <c r="O42" i="1"/>
  <c r="AR42" i="1"/>
  <c r="AQ42" i="1"/>
  <c r="BS42" i="1"/>
  <c r="BR42" i="1"/>
  <c r="BS45" i="1"/>
  <c r="BR45" i="1"/>
  <c r="AR47" i="1"/>
  <c r="AQ47" i="1"/>
  <c r="BS47" i="1"/>
  <c r="BR47" i="1"/>
  <c r="AB48" i="1"/>
  <c r="AA48" i="1"/>
  <c r="AR49" i="1"/>
  <c r="AQ49" i="1"/>
  <c r="P51" i="1"/>
  <c r="O51" i="1"/>
  <c r="BY52" i="1"/>
  <c r="BX52" i="1"/>
  <c r="BV55" i="1"/>
  <c r="BU55" i="1"/>
  <c r="AB58" i="1"/>
  <c r="AA58" i="1"/>
  <c r="V59" i="1"/>
  <c r="U59" i="1"/>
  <c r="O44" i="1"/>
  <c r="AN44" i="1"/>
  <c r="BR44" i="1"/>
  <c r="P45" i="1"/>
  <c r="BU45" i="1"/>
  <c r="AN46" i="1"/>
  <c r="BY46" i="1"/>
  <c r="BX46" i="1"/>
  <c r="AT47" i="1"/>
  <c r="I48" i="1"/>
  <c r="BS49" i="1"/>
  <c r="BR49" i="1"/>
  <c r="AB50" i="1"/>
  <c r="AA50" i="1"/>
  <c r="AR51" i="1"/>
  <c r="AQ51" i="1"/>
  <c r="P53" i="1"/>
  <c r="O53" i="1"/>
  <c r="BY54" i="1"/>
  <c r="BX54" i="1"/>
  <c r="BS57" i="1"/>
  <c r="BR57" i="1"/>
  <c r="J58" i="1"/>
  <c r="I58" i="1"/>
  <c r="AR45" i="1"/>
  <c r="AQ45" i="1"/>
  <c r="P47" i="1"/>
  <c r="O47" i="1"/>
  <c r="BY48" i="1"/>
  <c r="BX48" i="1"/>
  <c r="BS51" i="1"/>
  <c r="BR51" i="1"/>
  <c r="AB52" i="1"/>
  <c r="AA52" i="1"/>
  <c r="AR53" i="1"/>
  <c r="AQ53" i="1"/>
  <c r="P55" i="1"/>
  <c r="O55" i="1"/>
  <c r="AU57" i="1"/>
  <c r="AT57" i="1"/>
  <c r="BS59" i="1"/>
  <c r="BR59" i="1"/>
  <c r="AB60" i="1"/>
  <c r="AA60" i="1"/>
  <c r="AR61" i="1"/>
  <c r="AQ61" i="1"/>
  <c r="P63" i="1"/>
  <c r="O63" i="1"/>
  <c r="BY58" i="1"/>
  <c r="BX58" i="1"/>
  <c r="BS61" i="1"/>
  <c r="BR61" i="1"/>
  <c r="AB62" i="1"/>
  <c r="AA62" i="1"/>
  <c r="AR63" i="1"/>
  <c r="AQ63" i="1"/>
  <c r="AB64" i="1"/>
  <c r="AA64" i="1"/>
  <c r="BY64" i="1"/>
  <c r="BX64" i="1"/>
  <c r="P65" i="1"/>
  <c r="O65" i="1"/>
  <c r="AR65" i="1"/>
  <c r="AQ65" i="1"/>
  <c r="BS65" i="1"/>
  <c r="BR65" i="1"/>
  <c r="AR57" i="1"/>
  <c r="AQ57" i="1"/>
  <c r="P59" i="1"/>
  <c r="O59" i="1"/>
  <c r="BY60" i="1"/>
  <c r="BX60" i="1"/>
  <c r="BS63" i="1"/>
  <c r="BR63" i="1"/>
  <c r="BX6" i="1" l="1"/>
  <c r="BX3" i="1"/>
  <c r="BS5" i="1"/>
  <c r="BY5" i="1"/>
  <c r="BY3" i="1"/>
  <c r="BY4" i="1"/>
  <c r="BY6" i="1"/>
  <c r="BV5" i="1"/>
  <c r="BS6" i="1"/>
  <c r="BV6" i="1"/>
  <c r="BS3" i="1"/>
  <c r="BS4" i="1"/>
  <c r="BV3" i="1"/>
  <c r="BV4" i="1"/>
  <c r="BR3" i="1"/>
  <c r="BR6" i="1"/>
  <c r="BU6" i="1"/>
  <c r="BU3" i="1"/>
  <c r="J3" i="1"/>
  <c r="O6" i="1"/>
  <c r="AU4" i="1"/>
  <c r="AO4" i="1"/>
  <c r="BF6" i="1"/>
  <c r="BF4" i="1"/>
  <c r="AR4" i="1"/>
  <c r="AT3" i="1"/>
  <c r="AB3" i="1"/>
  <c r="BI5" i="1"/>
  <c r="BF5" i="1"/>
  <c r="AT5" i="1"/>
  <c r="AA5" i="1"/>
  <c r="V4" i="1"/>
  <c r="I5" i="1"/>
  <c r="AQ6" i="1"/>
  <c r="BI3" i="1"/>
  <c r="V5" i="1"/>
  <c r="P4" i="1"/>
  <c r="AO6" i="1"/>
  <c r="V3" i="1"/>
  <c r="AA6" i="1"/>
  <c r="AO5" i="1"/>
  <c r="U6" i="1"/>
  <c r="BX4" i="1"/>
  <c r="AB4" i="1"/>
  <c r="AU6" i="1"/>
  <c r="BU4" i="1"/>
  <c r="BR5" i="1"/>
  <c r="J6" i="1"/>
  <c r="I6" i="1"/>
  <c r="J4" i="1"/>
  <c r="I4" i="1"/>
  <c r="AR3" i="1"/>
  <c r="AQ3" i="1"/>
  <c r="CA5" i="1"/>
  <c r="BX5" i="1"/>
  <c r="BU5" i="1"/>
  <c r="BJ4" i="1"/>
  <c r="BI4" i="1"/>
  <c r="CA4" i="1"/>
  <c r="BR4" i="1"/>
  <c r="P5" i="1"/>
  <c r="O5" i="1"/>
  <c r="BG3" i="1"/>
  <c r="BF3" i="1"/>
  <c r="BJ6" i="1"/>
  <c r="BI6" i="1"/>
  <c r="AR5" i="1"/>
  <c r="AQ5" i="1"/>
  <c r="P3" i="1"/>
  <c r="O3" i="1"/>
</calcChain>
</file>

<file path=xl/sharedStrings.xml><?xml version="1.0" encoding="utf-8"?>
<sst xmlns="http://schemas.openxmlformats.org/spreadsheetml/2006/main" count="1682" uniqueCount="998">
  <si>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</si>
  <si>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</si>
  <si>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</si>
  <si>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</si>
  <si>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</si>
  <si>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</si>
  <si>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</si>
  <si>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</si>
  <si>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</si>
  <si>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</si>
  <si>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</si>
  <si>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</si>
  <si>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</si>
  <si>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</si>
  <si>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</si>
  <si>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</si>
  <si>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</si>
  <si>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</si>
  <si>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</si>
  <si>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</si>
  <si>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</si>
  <si>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</si>
  <si>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</si>
  <si>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</si>
  <si>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</si>
  <si>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</si>
  <si>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</si>
  <si>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</si>
  <si>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</si>
  <si>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</si>
  <si>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</si>
  <si>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</si>
  <si>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</si>
  <si>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</si>
  <si>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</si>
  <si>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</si>
  <si>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</si>
  <si>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</si>
  <si>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</si>
  <si>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</si>
  <si>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</si>
  <si>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</si>
  <si>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</si>
  <si>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</si>
  <si>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</si>
  <si>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</si>
  <si>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</si>
  <si>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</si>
  <si>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</si>
  <si>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</si>
  <si>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</si>
  <si>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</si>
  <si>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</si>
  <si>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</si>
  <si>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</si>
  <si>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</si>
  <si>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</si>
  <si>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</si>
  <si>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</si>
  <si>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</si>
  <si>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</si>
  <si>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</si>
  <si>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</si>
  <si>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</si>
  <si>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</si>
  <si>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</si>
  <si>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</si>
  <si>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</si>
  <si>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</si>
  <si>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</si>
  <si>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</si>
  <si>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</si>
  <si>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</si>
  <si>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</si>
  <si>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</si>
  <si>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</si>
  <si>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</si>
  <si>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</si>
  <si>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</si>
  <si>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</si>
  <si>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</si>
  <si>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</si>
  <si>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</si>
  <si>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</si>
  <si>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</si>
  <si>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</si>
  <si>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</si>
  <si>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</si>
  <si>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Област</t>
  </si>
  <si>
    <t xml:space="preserve">Разходи за издръжка в хил. лв.
</t>
  </si>
  <si>
    <t>ОБЩО/СРЕДНО:</t>
  </si>
  <si>
    <t>Благоевград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</si>
  <si>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</si>
  <si>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</si>
  <si>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</si>
  <si>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Бургас</t>
  </si>
  <si>
    <t>МБАЛ  Карнобат  ЕООД</t>
  </si>
  <si>
    <t>МБАЛ Айтос  ЕООД</t>
  </si>
  <si>
    <t>МБАЛ Поморие  ЕООД</t>
  </si>
  <si>
    <t>МБАЛ Средец  ЕООД</t>
  </si>
  <si>
    <t>Варна</t>
  </si>
  <si>
    <t>МБАЛ  "Царица Йоанна" ЕООД Провадия</t>
  </si>
  <si>
    <t>МБАЛ  Девня ЕООД</t>
  </si>
  <si>
    <t>Велико Търново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</si>
  <si>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</si>
  <si>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</si>
  <si>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</si>
  <si>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Видин</t>
  </si>
  <si>
    <t>МБАЛ "Проф. д-р Г. Златарски" ЕООД Белоградчик</t>
  </si>
  <si>
    <t>Враца</t>
  </si>
  <si>
    <t xml:space="preserve">МБАЛ "Св. Иван Рилски" ЕООД Козлодуй </t>
  </si>
  <si>
    <t>МБАЛ Мездра ЕООД</t>
  </si>
  <si>
    <t>МБАЛ Бяла Слатина  ЕООД</t>
  </si>
  <si>
    <t>Габрово</t>
  </si>
  <si>
    <t>МБАЛ "Д-р Теодоси Витанов" ЕООД Трявна</t>
  </si>
  <si>
    <t>МБАЛ "Д-р Стойчо Христов" ЕООД Севлиево</t>
  </si>
  <si>
    <t>Добрич</t>
  </si>
  <si>
    <t xml:space="preserve">МБАЛ Каварна ЕООД </t>
  </si>
  <si>
    <t xml:space="preserve">МБАЛ Балчик ЕООД </t>
  </si>
  <si>
    <t>Кърджали</t>
  </si>
  <si>
    <t>МБАЛ Д-р С. Ростовцев ЕООД Момчилград</t>
  </si>
  <si>
    <t>МБАЛ  Живот+ ЕООД  Крумовград</t>
  </si>
  <si>
    <t>МБАЛ Ардино ЕООД</t>
  </si>
  <si>
    <t>Кюстендил</t>
  </si>
  <si>
    <t>МБАЛ "Св. Иван Рилски" ЕООД Дупница</t>
  </si>
  <si>
    <t>Ловеч</t>
  </si>
  <si>
    <t xml:space="preserve">МБАЛ Троян </t>
  </si>
  <si>
    <t xml:space="preserve">МБАЛ Тетевен </t>
  </si>
  <si>
    <t xml:space="preserve">МБАЛ Луковит </t>
  </si>
  <si>
    <t>Монтана</t>
  </si>
  <si>
    <t>МБАЛ ЕООД гр. Берковица</t>
  </si>
  <si>
    <t>МБАЛ "Св. Николай Чудотворец" ЕООД гр. Лом</t>
  </si>
  <si>
    <t>Пазарджик</t>
  </si>
  <si>
    <t>МБАЛ Велинград ЕООД</t>
  </si>
  <si>
    <t>Плевен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</si>
  <si>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</si>
  <si>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</si>
  <si>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</si>
  <si>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</si>
  <si>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</si>
  <si>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</si>
  <si>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Пловдив</t>
  </si>
  <si>
    <t>МБАЛ Първомай ЕООД гр. Първомай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</si>
  <si>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</si>
  <si>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</si>
  <si>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</si>
  <si>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</si>
  <si>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Раковски ЕООД гр. Раковски</t>
  </si>
  <si>
    <t>Разград</t>
  </si>
  <si>
    <t>МБАЛ   Кубрат ЕООД</t>
  </si>
  <si>
    <t>МБАЛ  Исперих ЕООД</t>
  </si>
  <si>
    <t>Русе</t>
  </si>
  <si>
    <t>МБАЛ "Д-р Юлия Вревска" ЕООД Бяла</t>
  </si>
  <si>
    <t>Силистра</t>
  </si>
  <si>
    <t>МБАЛ Дулово ЕООД</t>
  </si>
  <si>
    <t>МБАЛ Тутракан ЕООД</t>
  </si>
  <si>
    <t>Сливен</t>
  </si>
  <si>
    <t>МБАЛ "Св.Петка Българска- Нова Загора" ЕООД</t>
  </si>
  <si>
    <t>Смолян</t>
  </si>
  <si>
    <t>МБАЛ"Проф. д-р Асен Шопов"ЕООД Златоград</t>
  </si>
  <si>
    <t>МБАЛ"Проф. д-р Константин Чилов"ЕООД Мадан</t>
  </si>
  <si>
    <t xml:space="preserve">МБАЛ Девин ЕАД </t>
  </si>
  <si>
    <t>София град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</si>
  <si>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</si>
  <si>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</si>
  <si>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</si>
  <si>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</si>
  <si>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София област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</si>
  <si>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</si>
  <si>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</si>
  <si>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</si>
  <si>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</si>
  <si>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</si>
  <si>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</si>
  <si>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</si>
  <si>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Стара Загора</t>
  </si>
  <si>
    <t>МБАЛ Чирпан ЕООД</t>
  </si>
  <si>
    <t>МБАЛ "Д-р Христо Стамболски" ЕООД Казанлък</t>
  </si>
  <si>
    <t>МБАЛ "Д-р Д. Чакмаков"  ЕООД Раднево</t>
  </si>
  <si>
    <t>МБАЛ Гълъбово ЕАД</t>
  </si>
  <si>
    <t>Търговище</t>
  </si>
  <si>
    <t xml:space="preserve">МБАЛ Попово  ЕООД  </t>
  </si>
  <si>
    <t xml:space="preserve">МБАЛ Омуртаг ЕАД </t>
  </si>
  <si>
    <t>Хасково</t>
  </si>
  <si>
    <t>МБАЛ Харманли ЕООД</t>
  </si>
  <si>
    <t>МБАЛ "Св. Екатерина"  ЕООД Димитровград</t>
  </si>
  <si>
    <t>МБАЛ Свиленград ЕООД</t>
  </si>
  <si>
    <t>Шумен</t>
  </si>
  <si>
    <t>МБАЛ Велики Преслав ЕООД</t>
  </si>
  <si>
    <t>Ямбол</t>
  </si>
  <si>
    <t>МБАЛ "Св. Иван Рилски" ЕООД Елхово</t>
  </si>
  <si>
    <t>СБАЛО "Св.Мина"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</si>
  <si>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</si>
  <si>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</si>
  <si>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</si>
  <si>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</si>
  <si>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</si>
  <si>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</si>
  <si>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</si>
  <si>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</si>
  <si>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</si>
  <si>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</si>
  <si>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Първа САГБАЛ "Св. София" АД</t>
  </si>
  <si>
    <t>СБАЛОЗ ЕООД  София</t>
  </si>
  <si>
    <t>Втора САГБАЛ Шейново АД</t>
  </si>
  <si>
    <t>СБАЛПФЗ  Хасково  ЕООД</t>
  </si>
  <si>
    <t>СБАЛО Хасково  ЕООД</t>
  </si>
  <si>
    <t>СБАЛВБ Тополовград  ЕООД</t>
  </si>
  <si>
    <t>МБПЛ Стамболийски ЕООД</t>
  </si>
  <si>
    <t>МБПЛ Иван Раев Сопот ЕООД</t>
  </si>
  <si>
    <t>Перник</t>
  </si>
  <si>
    <t>СБПЛР ЕООД Перник</t>
  </si>
  <si>
    <t>СБПЛР  Кремиковци ЕООД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</si>
  <si>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</si>
  <si>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</si>
  <si>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</si>
  <si>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</si>
  <si>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</si>
  <si>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</si>
  <si>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</si>
  <si>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</si>
  <si>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</si>
  <si>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</si>
  <si>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</si>
  <si>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</si>
  <si>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</si>
  <si>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</si>
  <si>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</si>
  <si>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</si>
  <si>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"Проф.д-р Иван Темков"Бургас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</si>
  <si>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</si>
  <si>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</si>
  <si>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</si>
  <si>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</si>
  <si>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</si>
  <si>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</si>
  <si>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</si>
  <si>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</si>
  <si>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</si>
  <si>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>ЦПЗ-СОФИЯ ЕООД</t>
  </si>
  <si>
    <t>МБАЛ Лозенец ЕАД</t>
  </si>
  <si>
    <t>СБАЛПФЗ Стара Загора ЕООД</t>
  </si>
  <si>
    <t>МБАЛ "Св. Анна"- Варна АД</t>
  </si>
  <si>
    <t>Q4 2020</t>
  </si>
  <si>
    <t>Лечебни заведения за болнична помощ 
с над 50% държавно участие в капитала
към 31.03.2021 г.</t>
  </si>
  <si>
    <t>Q1 2020</t>
  </si>
  <si>
    <t>Q1 2021</t>
  </si>
  <si>
    <t>Изменение Q1 2021 спрямо Q1 2020</t>
  </si>
  <si>
    <t>Изменение Q1 2021 спрямо Q4 2020</t>
  </si>
  <si>
    <t>Лечебни заведения за болнична помощ и Комплексни онкологични центрове с над 50% общинско участие в капитала
към 31.03.21 г.</t>
  </si>
  <si>
    <t>Медико-статистическа и финансова информация</t>
  </si>
  <si>
    <t xml:space="preserve"> Изпълнители на болнична медицинска помощ, към 31.03.2021 г.</t>
  </si>
  <si>
    <t>І тримесечие на 2020 година
Q1 2020 в лева</t>
  </si>
  <si>
    <t>VІ тримесечие на 2020 година
Q4 2020 в лева</t>
  </si>
  <si>
    <t>І тримесечие на 2021 година
Q1 2021</t>
  </si>
  <si>
    <t>Изменение
 Q1 2021 спрямо Q1 2020</t>
  </si>
  <si>
    <t>Изменение 
Q1 2021 спрямо Q4 2020</t>
  </si>
  <si>
    <t>Брой клинични пътеки</t>
  </si>
  <si>
    <t>Общо изплатени средства от НЗОК за БМП</t>
  </si>
  <si>
    <t>Разходи за медицински изделия</t>
  </si>
  <si>
    <t>Разходи за лекарствени продукти</t>
  </si>
  <si>
    <t>Изплатени средства от НЗОК за БМП
в лева</t>
  </si>
  <si>
    <t>в т.ч. по НРД
(лв.)</t>
  </si>
  <si>
    <t>в т.ч. по чл.5 от ЗБНЗОК за 2021 г.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</si>
  <si>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</si>
  <si>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</si>
  <si>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 xml:space="preserve">ОБЩО               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</si>
  <si>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</si>
  <si>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</si>
  <si>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</si>
  <si>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</si>
  <si>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</si>
  <si>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</si>
  <si>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</si>
  <si>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</si>
  <si>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</si>
  <si>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</si>
  <si>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</si>
  <si>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</si>
  <si>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</si>
  <si>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</si>
  <si>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</si>
  <si>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</si>
  <si>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</si>
  <si>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</si>
  <si>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</si>
  <si>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</si>
  <si>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</si>
  <si>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</si>
  <si>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</si>
  <si>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</si>
  <si>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</si>
  <si>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</si>
  <si>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</si>
  <si>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</si>
  <si>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</si>
  <si>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</si>
  <si>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</si>
  <si>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</si>
  <si>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</si>
  <si>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</si>
  <si>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</si>
  <si>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</si>
  <si>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</si>
  <si>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</si>
  <si>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</si>
  <si>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</si>
  <si>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</si>
  <si>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</si>
  <si>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</si>
  <si>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</si>
  <si>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</si>
  <si>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</si>
  <si>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</si>
  <si>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</si>
  <si>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</si>
  <si>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</si>
  <si>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</si>
  <si>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</si>
  <si>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</si>
  <si>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</si>
  <si>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</si>
  <si>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</si>
  <si>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</si>
  <si>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</si>
  <si>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</si>
  <si>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</si>
  <si>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</si>
  <si>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</si>
  <si>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</si>
  <si>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</si>
  <si>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</si>
  <si>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</si>
  <si>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</si>
  <si>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</si>
  <si>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</si>
  <si>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</si>
  <si>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</si>
  <si>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</si>
  <si>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</si>
  <si>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</si>
  <si>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</si>
  <si>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</si>
  <si>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</si>
  <si>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0290221001</t>
  </si>
  <si>
    <t>МБПЛР Вита ЕООД клон Поморие</t>
  </si>
  <si>
    <t>0290232001</t>
  </si>
  <si>
    <t>"СБР- Вита" ЕООД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</si>
  <si>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</si>
  <si>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</si>
  <si>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</si>
  <si>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</si>
  <si>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</si>
  <si>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</si>
  <si>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</si>
  <si>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</si>
  <si>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</si>
  <si>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</si>
  <si>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</si>
  <si>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</si>
  <si>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</si>
  <si>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</si>
  <si>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</si>
  <si>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</si>
  <si>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</si>
  <si>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</si>
  <si>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</si>
  <si>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</si>
  <si>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</si>
  <si>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</si>
  <si>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</si>
  <si>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</si>
  <si>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</si>
  <si>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</si>
  <si>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</si>
  <si>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</si>
  <si>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</si>
  <si>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</si>
  <si>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</si>
  <si>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</si>
  <si>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</si>
  <si>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</si>
  <si>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</si>
  <si>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</si>
  <si>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</si>
  <si>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</si>
  <si>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</si>
  <si>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</si>
  <si>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</si>
  <si>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</si>
  <si>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</si>
  <si>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</si>
  <si>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</si>
  <si>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</si>
  <si>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</si>
  <si>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</si>
  <si>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</si>
  <si>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</si>
  <si>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</si>
  <si>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</si>
  <si>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</si>
  <si>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</si>
  <si>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</si>
  <si>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</si>
  <si>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</si>
  <si>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</si>
  <si>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</si>
  <si>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</si>
  <si>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</si>
  <si>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</si>
  <si>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</si>
  <si>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</si>
  <si>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</si>
  <si>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</si>
  <si>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</si>
  <si>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</si>
  <si>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</si>
  <si>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</si>
  <si>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</si>
  <si>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</si>
  <si>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</si>
  <si>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</si>
  <si>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</si>
  <si>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</si>
  <si>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</si>
  <si>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</si>
  <si>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</si>
  <si>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</si>
  <si>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</si>
  <si>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</si>
  <si>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</si>
  <si>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</si>
  <si>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</si>
  <si>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</si>
  <si>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</si>
  <si>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</si>
  <si>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</si>
  <si>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</si>
  <si>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</si>
  <si>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</si>
  <si>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</si>
  <si>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</si>
  <si>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</si>
  <si>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</si>
  <si>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</si>
  <si>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</si>
  <si>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</si>
  <si>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</si>
  <si>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</si>
  <si>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</si>
  <si>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</si>
  <si>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</si>
  <si>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</si>
  <si>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</si>
  <si>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</si>
  <si>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</si>
  <si>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</si>
  <si>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</si>
  <si>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</si>
  <si>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</si>
  <si>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</si>
  <si>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</si>
  <si>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</si>
  <si>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</si>
  <si>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</si>
  <si>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</si>
  <si>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</si>
  <si>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</si>
  <si>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</si>
  <si>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</si>
  <si>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</si>
  <si>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</si>
  <si>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</si>
  <si>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</si>
  <si>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</si>
  <si>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</si>
  <si>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</si>
  <si>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</si>
  <si>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</si>
  <si>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</si>
  <si>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</si>
  <si>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</si>
  <si>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</si>
  <si>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</si>
  <si>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</si>
  <si>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</si>
  <si>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</si>
  <si>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</si>
  <si>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</si>
  <si>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</si>
  <si>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</si>
  <si>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</si>
  <si>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</si>
  <si>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</si>
  <si>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</si>
  <si>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</si>
  <si>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</si>
  <si>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</si>
  <si>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</si>
  <si>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</si>
  <si>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</si>
  <si>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</si>
  <si>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</si>
  <si>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</si>
  <si>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</si>
  <si>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</si>
  <si>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</si>
  <si>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</si>
  <si>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</si>
  <si>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1202211002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</si>
  <si>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</si>
  <si>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</si>
  <si>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</si>
  <si>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</si>
  <si>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</si>
  <si>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</si>
  <si>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</si>
  <si>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</si>
  <si>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</si>
  <si>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</si>
  <si>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</si>
  <si>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</si>
  <si>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</si>
  <si>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</si>
  <si>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</si>
  <si>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</si>
  <si>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</si>
  <si>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</si>
  <si>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</si>
  <si>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</si>
  <si>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</si>
  <si>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</si>
  <si>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</si>
  <si>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</si>
  <si>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</si>
  <si>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</si>
  <si>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</si>
  <si>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</si>
  <si>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</si>
  <si>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</si>
  <si>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</si>
  <si>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</si>
  <si>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</si>
  <si>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</si>
  <si>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</si>
  <si>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</si>
  <si>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</si>
  <si>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</si>
  <si>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</si>
  <si>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</si>
  <si>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</si>
  <si>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</si>
  <si>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</si>
  <si>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</si>
  <si>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</si>
  <si>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</si>
  <si>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</si>
  <si>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</si>
  <si>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</si>
  <si>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</si>
  <si>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</si>
  <si>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</si>
  <si>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</si>
  <si>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</si>
  <si>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</si>
  <si>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</si>
  <si>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</si>
  <si>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</si>
  <si>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</si>
  <si>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</si>
  <si>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</si>
  <si>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</si>
  <si>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</si>
  <si>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</si>
  <si>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</si>
  <si>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</si>
  <si>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</si>
  <si>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</si>
  <si>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</si>
  <si>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</si>
  <si>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</si>
  <si>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</si>
  <si>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</si>
  <si>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</si>
  <si>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</si>
  <si>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</si>
  <si>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</si>
  <si>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</si>
  <si>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</si>
  <si>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</si>
  <si>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</si>
  <si>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</si>
  <si>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</si>
  <si>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</si>
  <si>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</si>
  <si>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</si>
  <si>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</si>
  <si>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</si>
  <si>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</si>
  <si>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</si>
  <si>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</si>
  <si>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</si>
  <si>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</si>
  <si>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</si>
  <si>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</si>
  <si>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</si>
  <si>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</si>
  <si>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</si>
  <si>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</si>
  <si>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</si>
  <si>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</si>
  <si>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</si>
  <si>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</si>
  <si>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</si>
  <si>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</si>
  <si>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</si>
  <si>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</si>
  <si>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</si>
  <si>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</si>
  <si>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</si>
  <si>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</si>
  <si>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</si>
  <si>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</si>
  <si>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</si>
  <si>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</si>
  <si>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</si>
  <si>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</si>
  <si>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</si>
  <si>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</si>
  <si>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</si>
  <si>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</si>
  <si>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</si>
  <si>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</si>
  <si>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</si>
  <si>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</si>
  <si>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</si>
  <si>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</si>
  <si>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</si>
  <si>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</si>
  <si>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</si>
  <si>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</si>
  <si>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</si>
  <si>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</si>
  <si>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</si>
  <si>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</si>
  <si>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</si>
  <si>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</si>
  <si>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</si>
  <si>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</si>
  <si>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</si>
  <si>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</si>
  <si>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</si>
  <si>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</si>
  <si>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</si>
  <si>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</si>
  <si>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</si>
  <si>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</si>
  <si>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</si>
  <si>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</si>
  <si>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</si>
  <si>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</si>
  <si>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</si>
  <si>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</si>
  <si>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</si>
  <si>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</si>
  <si>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</si>
  <si>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</si>
  <si>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</si>
  <si>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</si>
  <si>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</si>
  <si>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</si>
  <si>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</si>
  <si>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</si>
  <si>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</si>
  <si>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</si>
  <si>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</si>
  <si>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</si>
  <si>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</si>
  <si>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</si>
  <si>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</si>
  <si>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</si>
  <si>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</si>
  <si>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</si>
  <si>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</si>
  <si>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</si>
  <si>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</si>
  <si>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</si>
  <si>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</si>
  <si>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</si>
  <si>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</si>
  <si>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</si>
  <si>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</si>
  <si>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</si>
  <si>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</si>
  <si>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</si>
  <si>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</si>
  <si>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</si>
  <si>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</si>
  <si>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</si>
  <si>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</si>
  <si>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</si>
  <si>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</si>
  <si>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</si>
  <si>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</si>
  <si>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</si>
  <si>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</si>
  <si>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</si>
  <si>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</si>
  <si>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1910211003</t>
  </si>
  <si>
    <t>1931211001</t>
  </si>
  <si>
    <t>МБАЛ Силистра АД</t>
  </si>
  <si>
    <t>1934211002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</si>
  <si>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</si>
  <si>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</si>
  <si>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</si>
  <si>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</si>
  <si>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</si>
  <si>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</si>
  <si>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</si>
  <si>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</si>
  <si>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</si>
  <si>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</si>
  <si>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</si>
  <si>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</si>
  <si>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</si>
  <si>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</si>
  <si>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</si>
  <si>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</si>
  <si>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</si>
  <si>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</si>
  <si>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</si>
  <si>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</si>
  <si>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</si>
  <si>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</si>
  <si>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</si>
  <si>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</si>
  <si>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</si>
  <si>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</si>
  <si>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</si>
  <si>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</si>
  <si>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</si>
  <si>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</si>
  <si>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София - град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</si>
  <si>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</si>
  <si>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</si>
  <si>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</si>
  <si>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</si>
  <si>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</si>
  <si>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</si>
  <si>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</si>
  <si>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</si>
  <si>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</si>
  <si>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</si>
  <si>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</si>
  <si>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</si>
  <si>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</si>
  <si>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</si>
  <si>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</si>
  <si>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</si>
  <si>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</si>
  <si>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</si>
  <si>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</si>
  <si>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</si>
  <si>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</si>
  <si>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</si>
  <si>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</si>
  <si>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</si>
  <si>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</si>
  <si>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</si>
  <si>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</si>
  <si>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</si>
  <si>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</si>
  <si>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</si>
  <si>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</si>
  <si>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</si>
  <si>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</si>
  <si>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</si>
  <si>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</si>
  <si>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</si>
  <si>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</si>
  <si>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</si>
  <si>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</si>
  <si>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</si>
  <si>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</si>
  <si>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</si>
  <si>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</si>
  <si>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</si>
  <si>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</si>
  <si>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</si>
  <si>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</si>
  <si>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</si>
  <si>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</si>
  <si>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</si>
  <si>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</si>
  <si>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</si>
  <si>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</si>
  <si>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</si>
  <si>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</si>
  <si>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</si>
  <si>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</si>
  <si>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</si>
  <si>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</si>
  <si>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</si>
  <si>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</si>
  <si>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</si>
  <si>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</si>
  <si>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</si>
  <si>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</si>
  <si>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</si>
  <si>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</si>
  <si>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</si>
  <si>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</si>
  <si>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</si>
  <si>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</si>
  <si>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</si>
  <si>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</si>
  <si>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</si>
  <si>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</si>
  <si>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</si>
  <si>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</si>
  <si>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</si>
  <si>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</si>
  <si>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</si>
  <si>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</si>
  <si>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</si>
  <si>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</si>
  <si>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</si>
  <si>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</si>
  <si>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</si>
  <si>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</si>
  <si>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</si>
  <si>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</si>
  <si>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</si>
  <si>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</si>
  <si>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</si>
  <si>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</si>
  <si>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</si>
  <si>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</si>
  <si>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</si>
  <si>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</si>
  <si>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</si>
  <si>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</si>
  <si>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</si>
  <si>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</si>
  <si>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</si>
  <si>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</si>
  <si>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</si>
  <si>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</si>
  <si>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</si>
  <si>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</si>
  <si>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</si>
  <si>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</si>
  <si>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</si>
  <si>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</si>
  <si>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</si>
  <si>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</si>
  <si>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</si>
  <si>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</si>
  <si>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</si>
  <si>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</si>
  <si>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</si>
  <si>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</si>
  <si>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</si>
  <si>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</si>
  <si>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</si>
  <si>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</si>
  <si>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</si>
  <si>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</si>
  <si>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</si>
  <si>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</si>
  <si>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</si>
  <si>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</si>
  <si>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</si>
  <si>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</si>
  <si>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</si>
  <si>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</si>
  <si>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</si>
  <si>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</si>
  <si>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</si>
  <si>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</si>
  <si>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</si>
  <si>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</si>
  <si>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</si>
  <si>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</si>
  <si>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</si>
  <si>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</si>
  <si>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</si>
  <si>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</si>
  <si>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</si>
  <si>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</si>
  <si>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</si>
  <si>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</si>
  <si>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</si>
  <si>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</si>
  <si>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</si>
  <si>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</si>
  <si>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2218131516</t>
  </si>
  <si>
    <t>МЦ-ГОРНА БАНЯ ЕООД</t>
  </si>
  <si>
    <t>София - област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</si>
  <si>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</si>
  <si>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</si>
  <si>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</si>
  <si>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</si>
  <si>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</si>
  <si>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</si>
  <si>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</si>
  <si>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</si>
  <si>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</si>
  <si>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</si>
  <si>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</si>
  <si>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</si>
  <si>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</si>
  <si>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</si>
  <si>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</si>
  <si>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</si>
  <si>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</si>
  <si>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</si>
  <si>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</si>
  <si>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</si>
  <si>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</si>
  <si>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</si>
  <si>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</si>
  <si>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</si>
  <si>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</si>
  <si>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</si>
  <si>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</si>
  <si>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</si>
  <si>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</si>
  <si>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</si>
  <si>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</si>
  <si>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</si>
  <si>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</si>
  <si>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</si>
  <si>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</si>
  <si>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</si>
  <si>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</si>
  <si>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</si>
  <si>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</si>
  <si>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</si>
  <si>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</si>
  <si>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</si>
  <si>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</si>
  <si>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</si>
  <si>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</si>
  <si>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</si>
  <si>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</si>
  <si>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</si>
  <si>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</si>
  <si>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</si>
  <si>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2431391030</t>
  </si>
  <si>
    <t>Диализен център Виа Диал ООД</t>
  </si>
  <si>
    <t>2436211004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</si>
  <si>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</si>
  <si>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</si>
  <si>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</si>
  <si>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</si>
  <si>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</si>
  <si>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</si>
  <si>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</si>
  <si>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</si>
  <si>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</si>
  <si>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</si>
  <si>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</si>
  <si>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</si>
  <si>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</si>
  <si>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</si>
  <si>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</si>
  <si>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</si>
  <si>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</si>
  <si>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</si>
  <si>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</si>
  <si>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</si>
  <si>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</si>
  <si>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</si>
  <si>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</si>
  <si>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</si>
  <si>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</si>
  <si>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</si>
  <si>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2723211002</t>
  </si>
  <si>
    <t>"МБАЛ Велики Преслав" ЕООД</t>
  </si>
  <si>
    <t>2730134001</t>
  </si>
  <si>
    <t>"ДКЦ І-ШУМЕН"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</si>
  <si>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</si>
  <si>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</si>
  <si>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</si>
  <si>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</si>
  <si>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</si>
  <si>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</si>
  <si>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</si>
  <si>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</si>
  <si>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</si>
  <si>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</si>
  <si>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</si>
  <si>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</si>
  <si>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</si>
  <si>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</si>
  <si>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</si>
  <si>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Изплатени средства за здравноосигурени пациенти по изпълнители на  болнична медицинска помощ (БМП) за болничната медицинска помощ,  за медицински изделия, прилагани в БМП и за лекарствени продукти за лечение на злокачествени заболявания 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
за І-во тримесечие на 2021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</si>
</sst>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л_в_._-;\-* #,##0.00\ _л_в_._-;_-* &quot;-&quot;??\ _л_в_._-;_-@_-"/>
    <numFmt numFmtId="164" formatCode="_(* #,##0_);_(* \(#,##0\);_(* &quot;-&quot;_);_(@_)"/>
    <numFmt numFmtId="165" formatCode="#&quot; &quot;##0"/>
    <numFmt numFmtId="166" formatCode="0.0%"/>
    <numFmt numFmtId="167" formatCode="#,##0.0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Alignment="0" applyProtection="0"/>
    <xf numFmtId="0" fontId="1" fillId="0" borderId="0"/>
    <xf numFmtId="0" fontId="17" fillId="0" borderId="0"/>
  </cellStyleXfs>
  <cellXfs count="399">
    <xf numFmtId="0" fontId="0" fillId="0" borderId="0" xfId="0"/>
    <xf numFmtId="0" fontId="6" fillId="0" borderId="0" xfId="3" applyFont="1" applyBorder="1"/>
    <xf numFmtId="0" fontId="9" fillId="2" borderId="10" xfId="3" applyFont="1" applyFill="1" applyBorder="1" applyAlignment="1">
      <alignment horizontal="center" vertical="center" wrapText="1"/>
    </xf>
    <xf numFmtId="14" fontId="8" fillId="2" borderId="8" xfId="1" applyNumberFormat="1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14" fontId="8" fillId="2" borderId="11" xfId="1" applyNumberFormat="1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2" fontId="5" fillId="2" borderId="2" xfId="3" applyNumberFormat="1" applyFont="1" applyFill="1" applyBorder="1" applyAlignment="1">
      <alignment horizontal="center" vertical="center"/>
    </xf>
    <xf numFmtId="2" fontId="5" fillId="2" borderId="3" xfId="3" applyNumberFormat="1" applyFont="1" applyFill="1" applyBorder="1" applyAlignment="1">
      <alignment horizontal="center" vertical="center"/>
    </xf>
    <xf numFmtId="2" fontId="5" fillId="2" borderId="4" xfId="3" applyNumberFormat="1" applyFont="1" applyFill="1" applyBorder="1" applyAlignment="1">
      <alignment horizontal="center" vertical="center"/>
    </xf>
    <xf numFmtId="166" fontId="5" fillId="2" borderId="2" xfId="2" applyNumberFormat="1" applyFont="1" applyFill="1" applyBorder="1" applyAlignment="1">
      <alignment horizontal="center" vertical="center"/>
    </xf>
    <xf numFmtId="166" fontId="5" fillId="2" borderId="3" xfId="3" applyNumberFormat="1" applyFont="1" applyFill="1" applyBorder="1" applyAlignment="1">
      <alignment horizontal="center" vertical="center" wrapText="1"/>
    </xf>
    <xf numFmtId="166" fontId="5" fillId="2" borderId="4" xfId="3" applyNumberFormat="1" applyFont="1" applyFill="1" applyBorder="1" applyAlignment="1">
      <alignment horizontal="center" vertical="center" wrapText="1"/>
    </xf>
    <xf numFmtId="166" fontId="5" fillId="2" borderId="3" xfId="2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2" fontId="5" fillId="2" borderId="3" xfId="3" applyNumberFormat="1" applyFont="1" applyFill="1" applyBorder="1" applyAlignment="1">
      <alignment horizontal="center" vertical="center" wrapText="1"/>
    </xf>
    <xf numFmtId="2" fontId="5" fillId="2" borderId="2" xfId="2" applyNumberFormat="1" applyFont="1" applyFill="1" applyBorder="1" applyAlignment="1">
      <alignment horizontal="center" vertical="center"/>
    </xf>
    <xf numFmtId="2" fontId="5" fillId="2" borderId="4" xfId="3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9" fontId="5" fillId="2" borderId="3" xfId="2" applyFont="1" applyFill="1" applyBorder="1" applyAlignment="1">
      <alignment horizontal="center" vertical="center" wrapText="1"/>
    </xf>
    <xf numFmtId="0" fontId="6" fillId="2" borderId="0" xfId="3" applyFont="1" applyFill="1" applyBorder="1"/>
    <xf numFmtId="165" fontId="11" fillId="2" borderId="14" xfId="0" applyNumberFormat="1" applyFont="1" applyFill="1" applyBorder="1" applyAlignment="1">
      <alignment horizontal="right" wrapText="1"/>
    </xf>
    <xf numFmtId="3" fontId="11" fillId="2" borderId="15" xfId="0" applyNumberFormat="1" applyFont="1" applyFill="1" applyBorder="1" applyAlignment="1">
      <alignment horizontal="right" wrapText="1"/>
    </xf>
    <xf numFmtId="3" fontId="11" fillId="2" borderId="0" xfId="0" applyNumberFormat="1" applyFont="1" applyFill="1" applyBorder="1" applyAlignment="1">
      <alignment horizontal="right" wrapText="1"/>
    </xf>
    <xf numFmtId="3" fontId="11" fillId="2" borderId="16" xfId="0" applyNumberFormat="1" applyFont="1" applyFill="1" applyBorder="1" applyAlignment="1">
      <alignment horizontal="right" wrapText="1"/>
    </xf>
    <xf numFmtId="2" fontId="5" fillId="2" borderId="15" xfId="3" applyNumberFormat="1" applyFont="1" applyFill="1" applyBorder="1" applyAlignment="1">
      <alignment horizontal="center" vertical="center"/>
    </xf>
    <xf numFmtId="2" fontId="5" fillId="2" borderId="0" xfId="3" applyNumberFormat="1" applyFont="1" applyFill="1" applyBorder="1" applyAlignment="1">
      <alignment horizontal="center" vertical="center"/>
    </xf>
    <xf numFmtId="2" fontId="5" fillId="2" borderId="16" xfId="3" applyNumberFormat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right" wrapText="1"/>
    </xf>
    <xf numFmtId="165" fontId="11" fillId="2" borderId="0" xfId="0" applyNumberFormat="1" applyFont="1" applyFill="1" applyBorder="1" applyAlignment="1">
      <alignment horizontal="right" wrapText="1"/>
    </xf>
    <xf numFmtId="166" fontId="5" fillId="2" borderId="15" xfId="2" applyNumberFormat="1" applyFont="1" applyFill="1" applyBorder="1" applyAlignment="1">
      <alignment horizontal="center" vertical="center"/>
    </xf>
    <xf numFmtId="166" fontId="5" fillId="2" borderId="0" xfId="2" applyNumberFormat="1" applyFont="1" applyFill="1" applyBorder="1" applyAlignment="1">
      <alignment horizontal="center" vertical="center"/>
    </xf>
    <xf numFmtId="166" fontId="5" fillId="2" borderId="16" xfId="2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right" wrapText="1"/>
    </xf>
    <xf numFmtId="165" fontId="11" fillId="2" borderId="15" xfId="0" applyNumberFormat="1" applyFont="1" applyFill="1" applyBorder="1" applyAlignment="1">
      <alignment wrapText="1"/>
    </xf>
    <xf numFmtId="165" fontId="11" fillId="2" borderId="0" xfId="0" applyNumberFormat="1" applyFont="1" applyFill="1" applyBorder="1" applyAlignment="1">
      <alignment wrapText="1"/>
    </xf>
    <xf numFmtId="165" fontId="11" fillId="2" borderId="16" xfId="0" applyNumberFormat="1" applyFont="1" applyFill="1" applyBorder="1" applyAlignment="1">
      <alignment wrapText="1"/>
    </xf>
    <xf numFmtId="2" fontId="5" fillId="2" borderId="0" xfId="2" applyNumberFormat="1" applyFont="1" applyFill="1" applyBorder="1" applyAlignment="1">
      <alignment horizontal="center" vertical="center"/>
    </xf>
    <xf numFmtId="2" fontId="5" fillId="2" borderId="15" xfId="2" applyNumberFormat="1" applyFont="1" applyFill="1" applyBorder="1" applyAlignment="1">
      <alignment horizontal="center" vertical="center"/>
    </xf>
    <xf numFmtId="2" fontId="5" fillId="2" borderId="16" xfId="2" applyNumberFormat="1" applyFont="1" applyFill="1" applyBorder="1" applyAlignment="1">
      <alignment horizontal="center" vertical="center"/>
    </xf>
    <xf numFmtId="1" fontId="5" fillId="2" borderId="15" xfId="2" applyNumberFormat="1" applyFont="1" applyFill="1" applyBorder="1" applyAlignment="1">
      <alignment horizontal="center" vertical="center"/>
    </xf>
    <xf numFmtId="9" fontId="5" fillId="2" borderId="15" xfId="2" applyFont="1" applyFill="1" applyBorder="1" applyAlignment="1">
      <alignment horizontal="center" vertical="center"/>
    </xf>
    <xf numFmtId="9" fontId="5" fillId="2" borderId="0" xfId="2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3" fontId="11" fillId="2" borderId="19" xfId="0" applyNumberFormat="1" applyFont="1" applyFill="1" applyBorder="1" applyAlignment="1">
      <alignment horizontal="right" wrapText="1"/>
    </xf>
    <xf numFmtId="3" fontId="11" fillId="2" borderId="20" xfId="0" applyNumberFormat="1" applyFont="1" applyFill="1" applyBorder="1" applyAlignment="1">
      <alignment horizontal="right" wrapText="1"/>
    </xf>
    <xf numFmtId="2" fontId="5" fillId="2" borderId="18" xfId="3" applyNumberFormat="1" applyFont="1" applyFill="1" applyBorder="1" applyAlignment="1">
      <alignment horizontal="center" vertical="center"/>
    </xf>
    <xf numFmtId="2" fontId="5" fillId="2" borderId="19" xfId="3" applyNumberFormat="1" applyFont="1" applyFill="1" applyBorder="1" applyAlignment="1">
      <alignment horizontal="center" vertical="center"/>
    </xf>
    <xf numFmtId="2" fontId="5" fillId="2" borderId="20" xfId="3" applyNumberFormat="1" applyFont="1" applyFill="1" applyBorder="1" applyAlignment="1">
      <alignment horizontal="center" vertical="center"/>
    </xf>
    <xf numFmtId="165" fontId="11" fillId="2" borderId="18" xfId="0" applyNumberFormat="1" applyFont="1" applyFill="1" applyBorder="1" applyAlignment="1">
      <alignment horizontal="right" wrapText="1"/>
    </xf>
    <xf numFmtId="165" fontId="11" fillId="2" borderId="19" xfId="0" applyNumberFormat="1" applyFont="1" applyFill="1" applyBorder="1" applyAlignment="1">
      <alignment horizontal="right" wrapText="1"/>
    </xf>
    <xf numFmtId="166" fontId="5" fillId="2" borderId="18" xfId="2" applyNumberFormat="1" applyFont="1" applyFill="1" applyBorder="1" applyAlignment="1">
      <alignment horizontal="center" vertical="center"/>
    </xf>
    <xf numFmtId="166" fontId="5" fillId="2" borderId="19" xfId="2" applyNumberFormat="1" applyFont="1" applyFill="1" applyBorder="1" applyAlignment="1">
      <alignment horizontal="center" vertical="center"/>
    </xf>
    <xf numFmtId="166" fontId="5" fillId="2" borderId="20" xfId="2" applyNumberFormat="1" applyFont="1" applyFill="1" applyBorder="1" applyAlignment="1">
      <alignment horizontal="center" vertical="center"/>
    </xf>
    <xf numFmtId="165" fontId="11" fillId="2" borderId="20" xfId="0" applyNumberFormat="1" applyFont="1" applyFill="1" applyBorder="1" applyAlignment="1">
      <alignment horizontal="right" wrapText="1"/>
    </xf>
    <xf numFmtId="165" fontId="11" fillId="2" borderId="18" xfId="0" applyNumberFormat="1" applyFont="1" applyFill="1" applyBorder="1" applyAlignment="1">
      <alignment wrapText="1"/>
    </xf>
    <xf numFmtId="165" fontId="11" fillId="2" borderId="19" xfId="0" applyNumberFormat="1" applyFont="1" applyFill="1" applyBorder="1" applyAlignment="1">
      <alignment wrapText="1"/>
    </xf>
    <xf numFmtId="165" fontId="11" fillId="2" borderId="20" xfId="0" applyNumberFormat="1" applyFont="1" applyFill="1" applyBorder="1" applyAlignment="1">
      <alignment wrapText="1"/>
    </xf>
    <xf numFmtId="2" fontId="5" fillId="2" borderId="19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2" fontId="5" fillId="2" borderId="20" xfId="2" applyNumberFormat="1" applyFont="1" applyFill="1" applyBorder="1" applyAlignment="1">
      <alignment horizontal="center" vertical="center"/>
    </xf>
    <xf numFmtId="1" fontId="5" fillId="2" borderId="18" xfId="2" applyNumberFormat="1" applyFont="1" applyFill="1" applyBorder="1" applyAlignment="1">
      <alignment horizontal="center" vertical="center"/>
    </xf>
    <xf numFmtId="9" fontId="5" fillId="2" borderId="18" xfId="2" applyFont="1" applyFill="1" applyBorder="1" applyAlignment="1">
      <alignment horizontal="center" vertical="center"/>
    </xf>
    <xf numFmtId="9" fontId="5" fillId="2" borderId="19" xfId="2" applyFont="1" applyFill="1" applyBorder="1" applyAlignment="1">
      <alignment horizontal="center" vertical="center"/>
    </xf>
    <xf numFmtId="0" fontId="12" fillId="2" borderId="14" xfId="3" applyFont="1" applyFill="1" applyBorder="1"/>
    <xf numFmtId="3" fontId="6" fillId="2" borderId="15" xfId="2" applyNumberFormat="1" applyFont="1" applyFill="1" applyBorder="1" applyAlignment="1">
      <alignment horizontal="right" vertical="center"/>
    </xf>
    <xf numFmtId="3" fontId="6" fillId="2" borderId="0" xfId="2" applyNumberFormat="1" applyFont="1" applyFill="1" applyBorder="1" applyAlignment="1">
      <alignment horizontal="right" vertical="center"/>
    </xf>
    <xf numFmtId="3" fontId="6" fillId="2" borderId="16" xfId="2" applyNumberFormat="1" applyFont="1" applyFill="1" applyBorder="1" applyAlignment="1">
      <alignment horizontal="right" vertical="center"/>
    </xf>
    <xf numFmtId="2" fontId="6" fillId="2" borderId="15" xfId="3" applyNumberFormat="1" applyFont="1" applyFill="1" applyBorder="1" applyAlignment="1">
      <alignment horizontal="center" vertical="center"/>
    </xf>
    <xf numFmtId="2" fontId="6" fillId="2" borderId="0" xfId="3" applyNumberFormat="1" applyFont="1" applyFill="1" applyBorder="1" applyAlignment="1">
      <alignment horizontal="center" vertical="center"/>
    </xf>
    <xf numFmtId="2" fontId="6" fillId="2" borderId="16" xfId="3" applyNumberFormat="1" applyFont="1" applyFill="1" applyBorder="1" applyAlignment="1">
      <alignment horizontal="center" vertical="center"/>
    </xf>
    <xf numFmtId="9" fontId="6" fillId="2" borderId="15" xfId="2" applyFont="1" applyFill="1" applyBorder="1" applyAlignment="1">
      <alignment horizontal="center" vertical="center"/>
    </xf>
    <xf numFmtId="9" fontId="6" fillId="2" borderId="0" xfId="2" applyFont="1" applyFill="1" applyBorder="1" applyAlignment="1">
      <alignment horizontal="center" vertical="center"/>
    </xf>
    <xf numFmtId="9" fontId="6" fillId="2" borderId="16" xfId="2" applyFont="1" applyFill="1" applyBorder="1" applyAlignment="1">
      <alignment horizontal="center" vertical="center"/>
    </xf>
    <xf numFmtId="9" fontId="6" fillId="2" borderId="15" xfId="2" applyNumberFormat="1" applyFont="1" applyFill="1" applyBorder="1" applyAlignment="1">
      <alignment horizontal="center" vertical="center"/>
    </xf>
    <xf numFmtId="9" fontId="6" fillId="2" borderId="0" xfId="2" applyNumberFormat="1" applyFont="1" applyFill="1" applyBorder="1" applyAlignment="1">
      <alignment horizontal="center" vertical="center"/>
    </xf>
    <xf numFmtId="9" fontId="6" fillId="2" borderId="16" xfId="2" applyNumberFormat="1" applyFont="1" applyFill="1" applyBorder="1" applyAlignment="1">
      <alignment horizontal="center" vertical="center"/>
    </xf>
    <xf numFmtId="3" fontId="6" fillId="2" borderId="15" xfId="2" applyNumberFormat="1" applyFont="1" applyFill="1" applyBorder="1" applyAlignment="1">
      <alignment vertical="center"/>
    </xf>
    <xf numFmtId="3" fontId="6" fillId="2" borderId="0" xfId="2" applyNumberFormat="1" applyFont="1" applyFill="1" applyBorder="1" applyAlignment="1">
      <alignment vertical="center"/>
    </xf>
    <xf numFmtId="3" fontId="6" fillId="2" borderId="16" xfId="2" applyNumberFormat="1" applyFont="1" applyFill="1" applyBorder="1" applyAlignment="1">
      <alignment vertical="center"/>
    </xf>
    <xf numFmtId="2" fontId="6" fillId="2" borderId="0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2" fontId="6" fillId="2" borderId="16" xfId="2" applyNumberFormat="1" applyFont="1" applyFill="1" applyBorder="1" applyAlignment="1">
      <alignment horizontal="center" vertical="center"/>
    </xf>
    <xf numFmtId="3" fontId="6" fillId="2" borderId="0" xfId="2" applyNumberFormat="1" applyFont="1" applyFill="1" applyBorder="1" applyAlignment="1">
      <alignment horizontal="center" vertical="center"/>
    </xf>
    <xf numFmtId="3" fontId="6" fillId="2" borderId="15" xfId="2" applyNumberFormat="1" applyFont="1" applyFill="1" applyBorder="1" applyAlignment="1">
      <alignment horizontal="center" vertical="center"/>
    </xf>
    <xf numFmtId="3" fontId="6" fillId="2" borderId="16" xfId="2" applyNumberFormat="1" applyFont="1" applyFill="1" applyBorder="1" applyAlignment="1">
      <alignment horizontal="center" vertical="center"/>
    </xf>
    <xf numFmtId="3" fontId="6" fillId="2" borderId="0" xfId="3" applyNumberFormat="1" applyFont="1" applyFill="1" applyBorder="1"/>
    <xf numFmtId="1" fontId="6" fillId="2" borderId="0" xfId="2" applyNumberFormat="1" applyFont="1" applyFill="1" applyBorder="1"/>
    <xf numFmtId="3" fontId="12" fillId="2" borderId="15" xfId="2" applyNumberFormat="1" applyFont="1" applyFill="1" applyBorder="1" applyAlignment="1">
      <alignment horizontal="right" vertical="center"/>
    </xf>
    <xf numFmtId="3" fontId="12" fillId="2" borderId="0" xfId="2" applyNumberFormat="1" applyFont="1" applyFill="1" applyBorder="1" applyAlignment="1">
      <alignment horizontal="right" vertical="center"/>
    </xf>
    <xf numFmtId="3" fontId="12" fillId="2" borderId="16" xfId="2" applyNumberFormat="1" applyFont="1" applyFill="1" applyBorder="1" applyAlignment="1">
      <alignment horizontal="right" vertical="center"/>
    </xf>
    <xf numFmtId="2" fontId="12" fillId="2" borderId="15" xfId="3" applyNumberFormat="1" applyFont="1" applyFill="1" applyBorder="1" applyAlignment="1">
      <alignment horizontal="center" vertical="center"/>
    </xf>
    <xf numFmtId="2" fontId="12" fillId="2" borderId="0" xfId="3" applyNumberFormat="1" applyFont="1" applyFill="1" applyBorder="1" applyAlignment="1">
      <alignment horizontal="center" vertical="center"/>
    </xf>
    <xf numFmtId="2" fontId="12" fillId="2" borderId="16" xfId="3" applyNumberFormat="1" applyFont="1" applyFill="1" applyBorder="1" applyAlignment="1">
      <alignment horizontal="center" vertical="center"/>
    </xf>
    <xf numFmtId="9" fontId="12" fillId="2" borderId="15" xfId="2" applyFont="1" applyFill="1" applyBorder="1" applyAlignment="1">
      <alignment horizontal="center" vertical="center"/>
    </xf>
    <xf numFmtId="9" fontId="12" fillId="2" borderId="0" xfId="2" applyFont="1" applyFill="1" applyBorder="1" applyAlignment="1">
      <alignment horizontal="center" vertical="center"/>
    </xf>
    <xf numFmtId="9" fontId="12" fillId="2" borderId="16" xfId="2" applyFont="1" applyFill="1" applyBorder="1" applyAlignment="1">
      <alignment horizontal="center" vertical="center"/>
    </xf>
    <xf numFmtId="9" fontId="12" fillId="2" borderId="15" xfId="2" applyNumberFormat="1" applyFont="1" applyFill="1" applyBorder="1" applyAlignment="1">
      <alignment horizontal="center" vertical="center"/>
    </xf>
    <xf numFmtId="9" fontId="12" fillId="2" borderId="0" xfId="2" applyNumberFormat="1" applyFont="1" applyFill="1" applyBorder="1" applyAlignment="1">
      <alignment horizontal="center" vertical="center"/>
    </xf>
    <xf numFmtId="9" fontId="12" fillId="2" borderId="16" xfId="2" applyNumberFormat="1" applyFont="1" applyFill="1" applyBorder="1" applyAlignment="1">
      <alignment horizontal="center" vertical="center"/>
    </xf>
    <xf numFmtId="3" fontId="12" fillId="2" borderId="15" xfId="2" applyNumberFormat="1" applyFont="1" applyFill="1" applyBorder="1" applyAlignment="1">
      <alignment vertical="center"/>
    </xf>
    <xf numFmtId="3" fontId="12" fillId="2" borderId="0" xfId="2" applyNumberFormat="1" applyFont="1" applyFill="1" applyBorder="1" applyAlignment="1">
      <alignment vertical="center"/>
    </xf>
    <xf numFmtId="3" fontId="12" fillId="2" borderId="16" xfId="2" applyNumberFormat="1" applyFont="1" applyFill="1" applyBorder="1" applyAlignment="1">
      <alignment vertical="center"/>
    </xf>
    <xf numFmtId="2" fontId="12" fillId="2" borderId="0" xfId="2" applyNumberFormat="1" applyFont="1" applyFill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center" vertical="center"/>
    </xf>
    <xf numFmtId="3" fontId="12" fillId="2" borderId="15" xfId="2" applyNumberFormat="1" applyFont="1" applyFill="1" applyBorder="1" applyAlignment="1">
      <alignment horizontal="center" vertical="center"/>
    </xf>
    <xf numFmtId="3" fontId="12" fillId="2" borderId="16" xfId="2" applyNumberFormat="1" applyFont="1" applyFill="1" applyBorder="1" applyAlignment="1">
      <alignment horizontal="center" vertical="center"/>
    </xf>
    <xf numFmtId="3" fontId="12" fillId="2" borderId="0" xfId="3" applyNumberFormat="1" applyFont="1" applyFill="1" applyBorder="1"/>
    <xf numFmtId="0" fontId="12" fillId="2" borderId="0" xfId="3" applyFont="1" applyFill="1" applyBorder="1"/>
    <xf numFmtId="165" fontId="11" fillId="2" borderId="24" xfId="0" applyNumberFormat="1" applyFont="1" applyFill="1" applyBorder="1" applyAlignment="1">
      <alignment horizontal="right" wrapText="1"/>
    </xf>
    <xf numFmtId="165" fontId="11" fillId="2" borderId="26" xfId="0" applyNumberFormat="1" applyFont="1" applyFill="1" applyBorder="1" applyAlignment="1">
      <alignment horizontal="right" wrapText="1"/>
    </xf>
    <xf numFmtId="9" fontId="6" fillId="2" borderId="29" xfId="2" applyNumberFormat="1" applyFont="1" applyFill="1" applyBorder="1" applyAlignment="1">
      <alignment horizontal="center" vertical="center"/>
    </xf>
    <xf numFmtId="3" fontId="6" fillId="2" borderId="31" xfId="2" applyNumberFormat="1" applyFont="1" applyFill="1" applyBorder="1" applyAlignment="1">
      <alignment horizontal="right" vertical="center"/>
    </xf>
    <xf numFmtId="9" fontId="6" fillId="2" borderId="28" xfId="2" applyNumberFormat="1" applyFont="1" applyFill="1" applyBorder="1" applyAlignment="1">
      <alignment horizontal="center" vertical="center"/>
    </xf>
    <xf numFmtId="0" fontId="12" fillId="2" borderId="30" xfId="3" applyFont="1" applyFill="1" applyBorder="1"/>
    <xf numFmtId="3" fontId="12" fillId="2" borderId="39" xfId="2" applyNumberFormat="1" applyFont="1" applyFill="1" applyBorder="1" applyAlignment="1">
      <alignment horizontal="right" vertical="center"/>
    </xf>
    <xf numFmtId="3" fontId="12" fillId="2" borderId="31" xfId="2" applyNumberFormat="1" applyFont="1" applyFill="1" applyBorder="1" applyAlignment="1">
      <alignment horizontal="right" vertical="center"/>
    </xf>
    <xf numFmtId="3" fontId="12" fillId="2" borderId="40" xfId="2" applyNumberFormat="1" applyFont="1" applyFill="1" applyBorder="1" applyAlignment="1">
      <alignment horizontal="right" vertical="center"/>
    </xf>
    <xf numFmtId="2" fontId="12" fillId="2" borderId="39" xfId="3" applyNumberFormat="1" applyFont="1" applyFill="1" applyBorder="1" applyAlignment="1">
      <alignment horizontal="center" vertical="center"/>
    </xf>
    <xf numFmtId="2" fontId="12" fillId="2" borderId="31" xfId="3" applyNumberFormat="1" applyFont="1" applyFill="1" applyBorder="1" applyAlignment="1">
      <alignment horizontal="center" vertical="center"/>
    </xf>
    <xf numFmtId="2" fontId="12" fillId="2" borderId="40" xfId="3" applyNumberFormat="1" applyFont="1" applyFill="1" applyBorder="1" applyAlignment="1">
      <alignment horizontal="center" vertical="center"/>
    </xf>
    <xf numFmtId="9" fontId="12" fillId="2" borderId="39" xfId="2" applyFont="1" applyFill="1" applyBorder="1" applyAlignment="1">
      <alignment horizontal="center" vertical="center"/>
    </xf>
    <xf numFmtId="9" fontId="12" fillId="2" borderId="31" xfId="2" applyFont="1" applyFill="1" applyBorder="1" applyAlignment="1">
      <alignment horizontal="center" vertical="center"/>
    </xf>
    <xf numFmtId="9" fontId="12" fillId="2" borderId="40" xfId="2" applyFont="1" applyFill="1" applyBorder="1" applyAlignment="1">
      <alignment horizontal="center" vertical="center"/>
    </xf>
    <xf numFmtId="9" fontId="12" fillId="2" borderId="39" xfId="2" applyNumberFormat="1" applyFont="1" applyFill="1" applyBorder="1" applyAlignment="1">
      <alignment horizontal="center" vertical="center"/>
    </xf>
    <xf numFmtId="9" fontId="12" fillId="2" borderId="31" xfId="2" applyNumberFormat="1" applyFont="1" applyFill="1" applyBorder="1" applyAlignment="1">
      <alignment horizontal="center" vertical="center"/>
    </xf>
    <xf numFmtId="9" fontId="12" fillId="2" borderId="40" xfId="2" applyNumberFormat="1" applyFont="1" applyFill="1" applyBorder="1" applyAlignment="1">
      <alignment horizontal="center" vertical="center"/>
    </xf>
    <xf numFmtId="3" fontId="12" fillId="2" borderId="39" xfId="2" applyNumberFormat="1" applyFont="1" applyFill="1" applyBorder="1" applyAlignment="1">
      <alignment vertical="center"/>
    </xf>
    <xf numFmtId="3" fontId="12" fillId="2" borderId="31" xfId="2" applyNumberFormat="1" applyFont="1" applyFill="1" applyBorder="1" applyAlignment="1">
      <alignment vertical="center"/>
    </xf>
    <xf numFmtId="3" fontId="12" fillId="2" borderId="40" xfId="2" applyNumberFormat="1" applyFont="1" applyFill="1" applyBorder="1" applyAlignment="1">
      <alignment vertical="center"/>
    </xf>
    <xf numFmtId="3" fontId="12" fillId="2" borderId="31" xfId="2" applyNumberFormat="1" applyFont="1" applyFill="1" applyBorder="1" applyAlignment="1">
      <alignment horizontal="center" vertical="center"/>
    </xf>
    <xf numFmtId="3" fontId="12" fillId="2" borderId="39" xfId="2" applyNumberFormat="1" applyFont="1" applyFill="1" applyBorder="1" applyAlignment="1">
      <alignment horizontal="center" vertical="center"/>
    </xf>
    <xf numFmtId="3" fontId="12" fillId="2" borderId="40" xfId="2" applyNumberFormat="1" applyFont="1" applyFill="1" applyBorder="1" applyAlignment="1">
      <alignment horizontal="center" vertical="center"/>
    </xf>
    <xf numFmtId="2" fontId="12" fillId="2" borderId="31" xfId="2" applyNumberFormat="1" applyFont="1" applyFill="1" applyBorder="1" applyAlignment="1">
      <alignment horizontal="center" vertical="center"/>
    </xf>
    <xf numFmtId="0" fontId="10" fillId="2" borderId="0" xfId="3" applyFont="1" applyFill="1" applyBorder="1"/>
    <xf numFmtId="0" fontId="6" fillId="0" borderId="0" xfId="6" applyFont="1" applyBorder="1"/>
    <xf numFmtId="0" fontId="6" fillId="2" borderId="0" xfId="6" applyFont="1" applyFill="1" applyBorder="1"/>
    <xf numFmtId="0" fontId="6" fillId="2" borderId="14" xfId="6" applyFont="1" applyFill="1" applyBorder="1"/>
    <xf numFmtId="0" fontId="12" fillId="2" borderId="14" xfId="6" applyFont="1" applyFill="1" applyBorder="1"/>
    <xf numFmtId="0" fontId="12" fillId="2" borderId="0" xfId="6" applyFont="1" applyFill="1" applyBorder="1"/>
    <xf numFmtId="0" fontId="6" fillId="2" borderId="30" xfId="6" applyFont="1" applyFill="1" applyBorder="1"/>
    <xf numFmtId="3" fontId="6" fillId="2" borderId="4" xfId="2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center" vertical="center" wrapText="1"/>
    </xf>
    <xf numFmtId="165" fontId="11" fillId="2" borderId="41" xfId="0" applyNumberFormat="1" applyFont="1" applyFill="1" applyBorder="1" applyAlignment="1">
      <alignment horizontal="right" wrapText="1"/>
    </xf>
    <xf numFmtId="165" fontId="11" fillId="2" borderId="42" xfId="0" applyNumberFormat="1" applyFont="1" applyFill="1" applyBorder="1" applyAlignment="1">
      <alignment horizontal="right" wrapText="1"/>
    </xf>
    <xf numFmtId="3" fontId="11" fillId="2" borderId="46" xfId="0" applyNumberFormat="1" applyFont="1" applyFill="1" applyBorder="1" applyAlignment="1">
      <alignment horizontal="right" wrapText="1"/>
    </xf>
    <xf numFmtId="3" fontId="11" fillId="2" borderId="41" xfId="0" applyNumberFormat="1" applyFont="1" applyFill="1" applyBorder="1" applyAlignment="1">
      <alignment horizontal="right" wrapText="1"/>
    </xf>
    <xf numFmtId="3" fontId="11" fillId="2" borderId="47" xfId="0" applyNumberFormat="1" applyFont="1" applyFill="1" applyBorder="1" applyAlignment="1">
      <alignment horizontal="right" wrapText="1"/>
    </xf>
    <xf numFmtId="3" fontId="11" fillId="2" borderId="42" xfId="0" applyNumberFormat="1" applyFont="1" applyFill="1" applyBorder="1" applyAlignment="1">
      <alignment horizontal="right" wrapText="1"/>
    </xf>
    <xf numFmtId="3" fontId="6" fillId="2" borderId="39" xfId="2" applyNumberFormat="1" applyFont="1" applyFill="1" applyBorder="1" applyAlignment="1">
      <alignment horizontal="right" vertical="center"/>
    </xf>
    <xf numFmtId="3" fontId="6" fillId="2" borderId="40" xfId="2" applyNumberFormat="1" applyFont="1" applyFill="1" applyBorder="1" applyAlignment="1">
      <alignment horizontal="right" vertical="center"/>
    </xf>
    <xf numFmtId="3" fontId="11" fillId="2" borderId="25" xfId="0" applyNumberFormat="1" applyFont="1" applyFill="1" applyBorder="1" applyAlignment="1">
      <alignment horizontal="right" wrapText="1"/>
    </xf>
    <xf numFmtId="3" fontId="11" fillId="2" borderId="27" xfId="0" applyNumberFormat="1" applyFont="1" applyFill="1" applyBorder="1" applyAlignment="1">
      <alignment horizontal="right" wrapText="1"/>
    </xf>
    <xf numFmtId="4" fontId="6" fillId="2" borderId="15" xfId="2" applyNumberFormat="1" applyFont="1" applyFill="1" applyBorder="1" applyAlignment="1">
      <alignment horizontal="right" vertical="center"/>
    </xf>
    <xf numFmtId="4" fontId="6" fillId="2" borderId="16" xfId="2" applyNumberFormat="1" applyFont="1" applyFill="1" applyBorder="1" applyAlignment="1">
      <alignment horizontal="right" vertical="center"/>
    </xf>
    <xf numFmtId="4" fontId="12" fillId="2" borderId="15" xfId="2" applyNumberFormat="1" applyFont="1" applyFill="1" applyBorder="1" applyAlignment="1">
      <alignment horizontal="right" vertical="center"/>
    </xf>
    <xf numFmtId="166" fontId="5" fillId="2" borderId="46" xfId="2" applyNumberFormat="1" applyFont="1" applyFill="1" applyBorder="1" applyAlignment="1">
      <alignment horizontal="center" vertical="center"/>
    </xf>
    <xf numFmtId="166" fontId="5" fillId="2" borderId="41" xfId="2" applyNumberFormat="1" applyFont="1" applyFill="1" applyBorder="1" applyAlignment="1">
      <alignment horizontal="center" vertical="center"/>
    </xf>
    <xf numFmtId="166" fontId="5" fillId="2" borderId="47" xfId="2" applyNumberFormat="1" applyFont="1" applyFill="1" applyBorder="1" applyAlignment="1">
      <alignment horizontal="center" vertical="center"/>
    </xf>
    <xf numFmtId="166" fontId="5" fillId="2" borderId="42" xfId="2" applyNumberFormat="1" applyFont="1" applyFill="1" applyBorder="1" applyAlignment="1">
      <alignment horizontal="center" vertical="center"/>
    </xf>
    <xf numFmtId="9" fontId="6" fillId="2" borderId="39" xfId="2" applyNumberFormat="1" applyFont="1" applyFill="1" applyBorder="1" applyAlignment="1">
      <alignment horizontal="center" vertical="center"/>
    </xf>
    <xf numFmtId="167" fontId="6" fillId="2" borderId="16" xfId="2" applyNumberFormat="1" applyFont="1" applyFill="1" applyBorder="1" applyAlignment="1">
      <alignment horizontal="right" vertical="center"/>
    </xf>
    <xf numFmtId="9" fontId="6" fillId="2" borderId="2" xfId="2" applyNumberFormat="1" applyFont="1" applyFill="1" applyBorder="1" applyAlignment="1">
      <alignment horizontal="center" vertical="center"/>
    </xf>
    <xf numFmtId="9" fontId="6" fillId="2" borderId="4" xfId="2" applyNumberFormat="1" applyFont="1" applyFill="1" applyBorder="1" applyAlignment="1">
      <alignment horizontal="center" vertical="center"/>
    </xf>
    <xf numFmtId="165" fontId="11" fillId="2" borderId="46" xfId="0" applyNumberFormat="1" applyFont="1" applyFill="1" applyBorder="1" applyAlignment="1">
      <alignment horizontal="right" wrapText="1"/>
    </xf>
    <xf numFmtId="165" fontId="11" fillId="2" borderId="47" xfId="0" applyNumberFormat="1" applyFont="1" applyFill="1" applyBorder="1" applyAlignment="1">
      <alignment horizontal="right" wrapText="1"/>
    </xf>
    <xf numFmtId="167" fontId="6" fillId="2" borderId="15" xfId="2" applyNumberFormat="1" applyFont="1" applyFill="1" applyBorder="1" applyAlignment="1">
      <alignment horizontal="right" vertical="center"/>
    </xf>
    <xf numFmtId="167" fontId="12" fillId="2" borderId="15" xfId="2" applyNumberFormat="1" applyFont="1" applyFill="1" applyBorder="1" applyAlignment="1">
      <alignment horizontal="right" vertical="center"/>
    </xf>
    <xf numFmtId="167" fontId="6" fillId="2" borderId="39" xfId="2" applyNumberFormat="1" applyFont="1" applyFill="1" applyBorder="1" applyAlignment="1">
      <alignment horizontal="right" vertical="center"/>
    </xf>
    <xf numFmtId="9" fontId="6" fillId="2" borderId="48" xfId="2" applyNumberFormat="1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165" fontId="11" fillId="2" borderId="2" xfId="0" applyNumberFormat="1" applyFont="1" applyFill="1" applyBorder="1" applyAlignment="1">
      <alignment horizontal="right" vertical="center" wrapText="1"/>
    </xf>
    <xf numFmtId="165" fontId="11" fillId="2" borderId="3" xfId="0" applyNumberFormat="1" applyFont="1" applyFill="1" applyBorder="1" applyAlignment="1">
      <alignment horizontal="right" vertical="center" wrapText="1"/>
    </xf>
    <xf numFmtId="165" fontId="11" fillId="2" borderId="4" xfId="0" applyNumberFormat="1" applyFont="1" applyFill="1" applyBorder="1" applyAlignment="1">
      <alignment horizontal="right" vertical="center" wrapText="1"/>
    </xf>
    <xf numFmtId="165" fontId="11" fillId="2" borderId="2" xfId="0" applyNumberFormat="1" applyFont="1" applyFill="1" applyBorder="1" applyAlignment="1">
      <alignment vertical="center" wrapText="1"/>
    </xf>
    <xf numFmtId="165" fontId="11" fillId="2" borderId="3" xfId="0" applyNumberFormat="1" applyFont="1" applyFill="1" applyBorder="1" applyAlignment="1">
      <alignment vertical="center" wrapText="1"/>
    </xf>
    <xf numFmtId="165" fontId="11" fillId="2" borderId="4" xfId="0" applyNumberFormat="1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 wrapText="1"/>
    </xf>
    <xf numFmtId="0" fontId="6" fillId="2" borderId="0" xfId="3" applyFont="1" applyFill="1" applyBorder="1" applyAlignment="1">
      <alignment vertical="center"/>
    </xf>
    <xf numFmtId="14" fontId="8" fillId="0" borderId="8" xfId="1" applyNumberFormat="1" applyFont="1" applyFill="1" applyBorder="1" applyAlignment="1">
      <alignment horizontal="center" vertical="center" wrapText="1"/>
    </xf>
    <xf numFmtId="0" fontId="9" fillId="0" borderId="9" xfId="6" applyFont="1" applyBorder="1" applyAlignment="1">
      <alignment horizontal="center" vertical="center" wrapText="1"/>
    </xf>
    <xf numFmtId="0" fontId="9" fillId="2" borderId="50" xfId="3" applyFont="1" applyFill="1" applyBorder="1" applyAlignment="1">
      <alignment horizontal="center" vertical="center" wrapText="1"/>
    </xf>
    <xf numFmtId="9" fontId="5" fillId="2" borderId="28" xfId="2" applyFont="1" applyFill="1" applyBorder="1" applyAlignment="1">
      <alignment horizontal="center" vertical="center" wrapText="1"/>
    </xf>
    <xf numFmtId="9" fontId="5" fillId="2" borderId="29" xfId="2" applyFont="1" applyFill="1" applyBorder="1" applyAlignment="1">
      <alignment horizontal="center" vertical="center"/>
    </xf>
    <xf numFmtId="9" fontId="5" fillId="2" borderId="51" xfId="2" applyFont="1" applyFill="1" applyBorder="1" applyAlignment="1">
      <alignment horizontal="center" vertical="center"/>
    </xf>
    <xf numFmtId="9" fontId="6" fillId="2" borderId="31" xfId="2" applyNumberFormat="1" applyFont="1" applyFill="1" applyBorder="1" applyAlignment="1">
      <alignment horizontal="center" vertical="center"/>
    </xf>
    <xf numFmtId="3" fontId="11" fillId="2" borderId="52" xfId="0" applyNumberFormat="1" applyFont="1" applyFill="1" applyBorder="1" applyAlignment="1">
      <alignment horizontal="right" wrapText="1"/>
    </xf>
    <xf numFmtId="3" fontId="11" fillId="2" borderId="53" xfId="0" applyNumberFormat="1" applyFont="1" applyFill="1" applyBorder="1" applyAlignment="1">
      <alignment horizontal="right" wrapText="1"/>
    </xf>
    <xf numFmtId="165" fontId="11" fillId="2" borderId="49" xfId="0" applyNumberFormat="1" applyFont="1" applyFill="1" applyBorder="1" applyAlignment="1">
      <alignment horizontal="right" wrapText="1"/>
    </xf>
    <xf numFmtId="165" fontId="11" fillId="2" borderId="55" xfId="0" applyNumberFormat="1" applyFont="1" applyFill="1" applyBorder="1" applyAlignment="1">
      <alignment horizontal="right" wrapText="1"/>
    </xf>
    <xf numFmtId="0" fontId="12" fillId="2" borderId="49" xfId="6" applyFont="1" applyFill="1" applyBorder="1"/>
    <xf numFmtId="0" fontId="6" fillId="2" borderId="49" xfId="6" applyFont="1" applyFill="1" applyBorder="1"/>
    <xf numFmtId="0" fontId="12" fillId="0" borderId="49" xfId="6" applyFont="1" applyFill="1" applyBorder="1"/>
    <xf numFmtId="0" fontId="6" fillId="2" borderId="56" xfId="6" applyFont="1" applyFill="1" applyBorder="1"/>
    <xf numFmtId="165" fontId="11" fillId="2" borderId="30" xfId="0" applyNumberFormat="1" applyFont="1" applyFill="1" applyBorder="1" applyAlignment="1">
      <alignment horizontal="center" wrapText="1"/>
    </xf>
    <xf numFmtId="165" fontId="11" fillId="2" borderId="56" xfId="0" applyNumberFormat="1" applyFont="1" applyFill="1" applyBorder="1" applyAlignment="1">
      <alignment horizontal="center" wrapText="1"/>
    </xf>
    <xf numFmtId="3" fontId="11" fillId="2" borderId="57" xfId="0" applyNumberFormat="1" applyFont="1" applyFill="1" applyBorder="1" applyAlignment="1">
      <alignment horizontal="right" wrapText="1"/>
    </xf>
    <xf numFmtId="3" fontId="11" fillId="2" borderId="58" xfId="0" applyNumberFormat="1" applyFont="1" applyFill="1" applyBorder="1" applyAlignment="1">
      <alignment horizontal="right" wrapText="1"/>
    </xf>
    <xf numFmtId="3" fontId="11" fillId="2" borderId="59" xfId="0" applyNumberFormat="1" applyFont="1" applyFill="1" applyBorder="1" applyAlignment="1">
      <alignment horizontal="right" wrapText="1"/>
    </xf>
    <xf numFmtId="3" fontId="11" fillId="2" borderId="43" xfId="0" applyNumberFormat="1" applyFont="1" applyFill="1" applyBorder="1" applyAlignment="1">
      <alignment horizontal="right" wrapText="1"/>
    </xf>
    <xf numFmtId="4" fontId="11" fillId="2" borderId="59" xfId="0" applyNumberFormat="1" applyFont="1" applyFill="1" applyBorder="1" applyAlignment="1">
      <alignment horizontal="right" wrapText="1"/>
    </xf>
    <xf numFmtId="4" fontId="11" fillId="2" borderId="43" xfId="0" applyNumberFormat="1" applyFont="1" applyFill="1" applyBorder="1" applyAlignment="1">
      <alignment horizontal="right" wrapText="1"/>
    </xf>
    <xf numFmtId="166" fontId="5" fillId="2" borderId="59" xfId="2" applyNumberFormat="1" applyFont="1" applyFill="1" applyBorder="1" applyAlignment="1">
      <alignment horizontal="center" vertical="center"/>
    </xf>
    <xf numFmtId="166" fontId="5" fillId="2" borderId="43" xfId="2" applyNumberFormat="1" applyFont="1" applyFill="1" applyBorder="1" applyAlignment="1">
      <alignment horizontal="center" vertical="center"/>
    </xf>
    <xf numFmtId="9" fontId="5" fillId="2" borderId="39" xfId="2" applyNumberFormat="1" applyFont="1" applyFill="1" applyBorder="1" applyAlignment="1">
      <alignment horizontal="center" vertical="center"/>
    </xf>
    <xf numFmtId="9" fontId="5" fillId="2" borderId="40" xfId="2" applyNumberFormat="1" applyFont="1" applyFill="1" applyBorder="1" applyAlignment="1">
      <alignment horizontal="center" vertical="center"/>
    </xf>
    <xf numFmtId="165" fontId="11" fillId="2" borderId="60" xfId="0" applyNumberFormat="1" applyFont="1" applyFill="1" applyBorder="1" applyAlignment="1">
      <alignment horizontal="right" wrapText="1"/>
    </xf>
    <xf numFmtId="165" fontId="11" fillId="2" borderId="43" xfId="0" applyNumberFormat="1" applyFont="1" applyFill="1" applyBorder="1" applyAlignment="1">
      <alignment horizontal="right" wrapText="1"/>
    </xf>
    <xf numFmtId="165" fontId="11" fillId="2" borderId="59" xfId="0" applyNumberFormat="1" applyFont="1" applyFill="1" applyBorder="1" applyAlignment="1">
      <alignment horizontal="right" wrapText="1"/>
    </xf>
    <xf numFmtId="9" fontId="5" fillId="2" borderId="48" xfId="2" applyNumberFormat="1" applyFont="1" applyFill="1" applyBorder="1" applyAlignment="1">
      <alignment horizontal="center" vertical="center"/>
    </xf>
    <xf numFmtId="0" fontId="8" fillId="2" borderId="61" xfId="6" applyFont="1" applyFill="1" applyBorder="1" applyAlignment="1">
      <alignment horizontal="center" vertical="center" wrapText="1"/>
    </xf>
    <xf numFmtId="0" fontId="8" fillId="2" borderId="62" xfId="6" applyFont="1" applyFill="1" applyBorder="1" applyAlignment="1">
      <alignment horizontal="center" vertical="center" wrapText="1"/>
    </xf>
    <xf numFmtId="0" fontId="8" fillId="2" borderId="63" xfId="6" applyFont="1" applyFill="1" applyBorder="1" applyAlignment="1">
      <alignment horizontal="center" vertical="center" wrapText="1"/>
    </xf>
    <xf numFmtId="0" fontId="8" fillId="2" borderId="64" xfId="6" applyFont="1" applyFill="1" applyBorder="1" applyAlignment="1">
      <alignment horizontal="center" vertical="center" wrapText="1"/>
    </xf>
    <xf numFmtId="0" fontId="8" fillId="2" borderId="66" xfId="6" applyFont="1" applyFill="1" applyBorder="1" applyAlignment="1">
      <alignment horizontal="center" vertical="center" wrapText="1"/>
    </xf>
    <xf numFmtId="0" fontId="8" fillId="2" borderId="67" xfId="6" applyFont="1" applyFill="1" applyBorder="1" applyAlignment="1">
      <alignment horizontal="center" vertical="center" wrapText="1"/>
    </xf>
    <xf numFmtId="3" fontId="11" fillId="2" borderId="31" xfId="0" applyNumberFormat="1" applyFont="1" applyFill="1" applyBorder="1" applyAlignment="1">
      <alignment horizontal="right" wrapText="1"/>
    </xf>
    <xf numFmtId="4" fontId="11" fillId="2" borderId="31" xfId="0" applyNumberFormat="1" applyFont="1" applyFill="1" applyBorder="1" applyAlignment="1">
      <alignment horizontal="right" wrapText="1"/>
    </xf>
    <xf numFmtId="4" fontId="6" fillId="2" borderId="0" xfId="2" applyNumberFormat="1" applyFont="1" applyFill="1" applyBorder="1" applyAlignment="1">
      <alignment horizontal="right" vertical="center"/>
    </xf>
    <xf numFmtId="166" fontId="5" fillId="2" borderId="31" xfId="2" applyNumberFormat="1" applyFont="1" applyFill="1" applyBorder="1" applyAlignment="1">
      <alignment horizontal="center" vertical="center"/>
    </xf>
    <xf numFmtId="9" fontId="5" fillId="2" borderId="31" xfId="2" applyNumberFormat="1" applyFont="1" applyFill="1" applyBorder="1" applyAlignment="1">
      <alignment horizontal="center" vertical="center"/>
    </xf>
    <xf numFmtId="9" fontId="6" fillId="2" borderId="3" xfId="2" applyNumberFormat="1" applyFont="1" applyFill="1" applyBorder="1" applyAlignment="1">
      <alignment horizontal="center" vertical="center"/>
    </xf>
    <xf numFmtId="166" fontId="5" fillId="2" borderId="52" xfId="2" applyNumberFormat="1" applyFont="1" applyFill="1" applyBorder="1" applyAlignment="1">
      <alignment horizontal="center" vertical="center"/>
    </xf>
    <xf numFmtId="166" fontId="5" fillId="2" borderId="53" xfId="2" applyNumberFormat="1" applyFont="1" applyFill="1" applyBorder="1" applyAlignment="1">
      <alignment horizontal="center" vertical="center"/>
    </xf>
    <xf numFmtId="165" fontId="11" fillId="2" borderId="58" xfId="0" applyNumberFormat="1" applyFont="1" applyFill="1" applyBorder="1" applyAlignment="1">
      <alignment horizontal="right" wrapText="1"/>
    </xf>
    <xf numFmtId="165" fontId="11" fillId="2" borderId="25" xfId="0" applyNumberFormat="1" applyFont="1" applyFill="1" applyBorder="1" applyAlignment="1">
      <alignment horizontal="right" wrapText="1"/>
    </xf>
    <xf numFmtId="165" fontId="11" fillId="2" borderId="27" xfId="0" applyNumberFormat="1" applyFont="1" applyFill="1" applyBorder="1" applyAlignment="1">
      <alignment horizontal="right" wrapText="1"/>
    </xf>
    <xf numFmtId="165" fontId="11" fillId="2" borderId="57" xfId="0" applyNumberFormat="1" applyFont="1" applyFill="1" applyBorder="1" applyAlignment="1">
      <alignment horizontal="right" wrapText="1"/>
    </xf>
    <xf numFmtId="165" fontId="11" fillId="2" borderId="52" xfId="0" applyNumberFormat="1" applyFont="1" applyFill="1" applyBorder="1" applyAlignment="1">
      <alignment horizontal="right" wrapText="1"/>
    </xf>
    <xf numFmtId="165" fontId="11" fillId="2" borderId="53" xfId="0" applyNumberFormat="1" applyFont="1" applyFill="1" applyBorder="1" applyAlignment="1">
      <alignment horizontal="right" wrapText="1"/>
    </xf>
    <xf numFmtId="167" fontId="6" fillId="2" borderId="0" xfId="2" applyNumberFormat="1" applyFont="1" applyFill="1" applyBorder="1" applyAlignment="1">
      <alignment horizontal="right" vertical="center"/>
    </xf>
    <xf numFmtId="4" fontId="6" fillId="2" borderId="39" xfId="2" applyNumberFormat="1" applyFont="1" applyFill="1" applyBorder="1" applyAlignment="1">
      <alignment horizontal="right" vertical="center"/>
    </xf>
    <xf numFmtId="4" fontId="6" fillId="2" borderId="31" xfId="2" applyNumberFormat="1" applyFont="1" applyFill="1" applyBorder="1" applyAlignment="1">
      <alignment horizontal="right" vertical="center"/>
    </xf>
    <xf numFmtId="4" fontId="6" fillId="2" borderId="40" xfId="2" applyNumberFormat="1" applyFont="1" applyFill="1" applyBorder="1" applyAlignment="1">
      <alignment horizontal="right" vertical="center"/>
    </xf>
    <xf numFmtId="9" fontId="6" fillId="2" borderId="31" xfId="2" applyFont="1" applyFill="1" applyBorder="1" applyAlignment="1">
      <alignment horizontal="center" vertical="center"/>
    </xf>
    <xf numFmtId="9" fontId="6" fillId="2" borderId="40" xfId="2" applyFont="1" applyFill="1" applyBorder="1" applyAlignment="1">
      <alignment horizontal="center" vertical="center"/>
    </xf>
    <xf numFmtId="9" fontId="6" fillId="2" borderId="40" xfId="2" applyNumberFormat="1" applyFont="1" applyFill="1" applyBorder="1" applyAlignment="1">
      <alignment horizontal="center" vertical="center"/>
    </xf>
    <xf numFmtId="167" fontId="6" fillId="2" borderId="31" xfId="2" applyNumberFormat="1" applyFont="1" applyFill="1" applyBorder="1" applyAlignment="1">
      <alignment horizontal="right" vertical="center"/>
    </xf>
    <xf numFmtId="167" fontId="6" fillId="2" borderId="40" xfId="2" applyNumberFormat="1" applyFont="1" applyFill="1" applyBorder="1" applyAlignment="1">
      <alignment horizontal="right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9" xfId="2" applyNumberFormat="1" applyFont="1" applyFill="1" applyBorder="1" applyAlignment="1">
      <alignment horizontal="center" vertical="center"/>
    </xf>
    <xf numFmtId="2" fontId="6" fillId="2" borderId="40" xfId="2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/>
    </xf>
    <xf numFmtId="9" fontId="12" fillId="2" borderId="29" xfId="2" applyNumberFormat="1" applyFont="1" applyFill="1" applyBorder="1" applyAlignment="1">
      <alignment horizontal="center" vertical="center"/>
    </xf>
    <xf numFmtId="4" fontId="12" fillId="2" borderId="0" xfId="2" applyNumberFormat="1" applyFont="1" applyFill="1" applyBorder="1" applyAlignment="1">
      <alignment horizontal="right" vertical="center"/>
    </xf>
    <xf numFmtId="4" fontId="12" fillId="2" borderId="16" xfId="2" applyNumberFormat="1" applyFont="1" applyFill="1" applyBorder="1" applyAlignment="1">
      <alignment horizontal="right" vertical="center"/>
    </xf>
    <xf numFmtId="167" fontId="12" fillId="2" borderId="0" xfId="2" applyNumberFormat="1" applyFont="1" applyFill="1" applyBorder="1" applyAlignment="1">
      <alignment horizontal="right" vertical="center"/>
    </xf>
    <xf numFmtId="167" fontId="12" fillId="2" borderId="16" xfId="2" applyNumberFormat="1" applyFont="1" applyFill="1" applyBorder="1" applyAlignment="1">
      <alignment horizontal="right" vertical="center"/>
    </xf>
    <xf numFmtId="0" fontId="12" fillId="0" borderId="0" xfId="6" applyFont="1" applyBorder="1"/>
    <xf numFmtId="0" fontId="6" fillId="2" borderId="14" xfId="3" applyFont="1" applyFill="1" applyBorder="1"/>
    <xf numFmtId="0" fontId="12" fillId="0" borderId="14" xfId="6" applyFont="1" applyFill="1" applyBorder="1"/>
    <xf numFmtId="0" fontId="12" fillId="0" borderId="0" xfId="6" applyFont="1" applyFill="1" applyBorder="1"/>
    <xf numFmtId="3" fontId="12" fillId="2" borderId="3" xfId="2" applyNumberFormat="1" applyFont="1" applyFill="1" applyBorder="1" applyAlignment="1">
      <alignment horizontal="right" vertical="center"/>
    </xf>
    <xf numFmtId="3" fontId="12" fillId="2" borderId="2" xfId="2" applyNumberFormat="1" applyFont="1" applyFill="1" applyBorder="1" applyAlignment="1">
      <alignment horizontal="right" vertical="center"/>
    </xf>
    <xf numFmtId="3" fontId="12" fillId="2" borderId="4" xfId="2" applyNumberFormat="1" applyFont="1" applyFill="1" applyBorder="1" applyAlignment="1">
      <alignment horizontal="right" vertical="center"/>
    </xf>
    <xf numFmtId="4" fontId="12" fillId="2" borderId="2" xfId="2" applyNumberFormat="1" applyFont="1" applyFill="1" applyBorder="1" applyAlignment="1">
      <alignment horizontal="right" vertical="center"/>
    </xf>
    <xf numFmtId="4" fontId="12" fillId="2" borderId="3" xfId="2" applyNumberFormat="1" applyFont="1" applyFill="1" applyBorder="1" applyAlignment="1">
      <alignment horizontal="right" vertical="center"/>
    </xf>
    <xf numFmtId="4" fontId="12" fillId="2" borderId="4" xfId="2" applyNumberFormat="1" applyFont="1" applyFill="1" applyBorder="1" applyAlignment="1">
      <alignment horizontal="right" vertical="center"/>
    </xf>
    <xf numFmtId="9" fontId="12" fillId="2" borderId="2" xfId="2" applyFont="1" applyFill="1" applyBorder="1" applyAlignment="1">
      <alignment horizontal="center" vertical="center"/>
    </xf>
    <xf numFmtId="9" fontId="12" fillId="2" borderId="3" xfId="2" applyFont="1" applyFill="1" applyBorder="1" applyAlignment="1">
      <alignment horizontal="center" vertical="center"/>
    </xf>
    <xf numFmtId="9" fontId="12" fillId="2" borderId="4" xfId="2" applyFont="1" applyFill="1" applyBorder="1" applyAlignment="1">
      <alignment horizontal="center" vertical="center"/>
    </xf>
    <xf numFmtId="9" fontId="12" fillId="2" borderId="2" xfId="2" applyNumberFormat="1" applyFont="1" applyFill="1" applyBorder="1" applyAlignment="1">
      <alignment horizontal="center" vertical="center"/>
    </xf>
    <xf numFmtId="9" fontId="12" fillId="2" borderId="3" xfId="2" applyNumberFormat="1" applyFont="1" applyFill="1" applyBorder="1" applyAlignment="1">
      <alignment horizontal="center" vertical="center"/>
    </xf>
    <xf numFmtId="9" fontId="12" fillId="2" borderId="4" xfId="2" applyNumberFormat="1" applyFont="1" applyFill="1" applyBorder="1" applyAlignment="1">
      <alignment horizontal="center" vertical="center"/>
    </xf>
    <xf numFmtId="167" fontId="12" fillId="2" borderId="2" xfId="2" applyNumberFormat="1" applyFont="1" applyFill="1" applyBorder="1" applyAlignment="1">
      <alignment horizontal="right" vertical="center"/>
    </xf>
    <xf numFmtId="167" fontId="12" fillId="2" borderId="3" xfId="2" applyNumberFormat="1" applyFont="1" applyFill="1" applyBorder="1" applyAlignment="1">
      <alignment horizontal="right" vertical="center"/>
    </xf>
    <xf numFmtId="167" fontId="12" fillId="2" borderId="4" xfId="2" applyNumberFormat="1" applyFont="1" applyFill="1" applyBorder="1" applyAlignment="1">
      <alignment horizontal="right" vertical="center"/>
    </xf>
    <xf numFmtId="9" fontId="12" fillId="2" borderId="28" xfId="2" applyNumberFormat="1" applyFont="1" applyFill="1" applyBorder="1" applyAlignment="1">
      <alignment horizontal="center" vertical="center"/>
    </xf>
    <xf numFmtId="168" fontId="12" fillId="2" borderId="0" xfId="6" applyNumberFormat="1" applyFont="1" applyFill="1" applyBorder="1"/>
    <xf numFmtId="0" fontId="8" fillId="2" borderId="65" xfId="6" applyFont="1" applyFill="1" applyBorder="1" applyAlignment="1">
      <alignment horizontal="center" vertical="center" wrapText="1"/>
    </xf>
    <xf numFmtId="0" fontId="10" fillId="2" borderId="0" xfId="6" applyFont="1" applyFill="1" applyBorder="1"/>
    <xf numFmtId="0" fontId="9" fillId="0" borderId="10" xfId="3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6" fillId="0" borderId="0" xfId="2" applyNumberFormat="1" applyFont="1" applyBorder="1"/>
    <xf numFmtId="0" fontId="10" fillId="2" borderId="0" xfId="2" applyNumberFormat="1" applyFont="1" applyFill="1" applyBorder="1"/>
    <xf numFmtId="0" fontId="6" fillId="2" borderId="0" xfId="2" applyNumberFormat="1" applyFont="1" applyFill="1" applyBorder="1"/>
    <xf numFmtId="0" fontId="12" fillId="2" borderId="0" xfId="2" applyNumberFormat="1" applyFont="1" applyFill="1" applyBorder="1"/>
    <xf numFmtId="3" fontId="12" fillId="2" borderId="0" xfId="2" applyNumberFormat="1" applyFont="1" applyFill="1" applyBorder="1"/>
    <xf numFmtId="2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9" fontId="12" fillId="2" borderId="48" xfId="2" applyNumberFormat="1" applyFont="1" applyFill="1" applyBorder="1" applyAlignment="1">
      <alignment horizontal="center" vertical="center"/>
    </xf>
    <xf numFmtId="9" fontId="6" fillId="0" borderId="0" xfId="2" applyFont="1" applyBorder="1"/>
    <xf numFmtId="0" fontId="16" fillId="2" borderId="0" xfId="8" applyFont="1" applyFill="1"/>
    <xf numFmtId="1" fontId="18" fillId="2" borderId="22" xfId="9" applyNumberFormat="1" applyFont="1" applyFill="1" applyBorder="1" applyAlignment="1">
      <alignment horizontal="center" vertical="center" wrapText="1"/>
    </xf>
    <xf numFmtId="0" fontId="13" fillId="2" borderId="0" xfId="8" applyFont="1" applyFill="1"/>
    <xf numFmtId="1" fontId="18" fillId="2" borderId="72" xfId="9" applyNumberFormat="1" applyFont="1" applyFill="1" applyBorder="1" applyAlignment="1">
      <alignment horizontal="center" vertical="center"/>
    </xf>
    <xf numFmtId="1" fontId="18" fillId="2" borderId="78" xfId="9" applyNumberFormat="1" applyFont="1" applyFill="1" applyBorder="1" applyAlignment="1">
      <alignment horizontal="center" vertical="center"/>
    </xf>
    <xf numFmtId="1" fontId="18" fillId="2" borderId="81" xfId="9" applyNumberFormat="1" applyFont="1" applyFill="1" applyBorder="1" applyAlignment="1">
      <alignment horizontal="left" vertical="center" wrapText="1"/>
    </xf>
    <xf numFmtId="1" fontId="18" fillId="2" borderId="82" xfId="9" applyNumberFormat="1" applyFont="1" applyFill="1" applyBorder="1" applyAlignment="1">
      <alignment horizontal="left" vertical="center" wrapText="1"/>
    </xf>
    <xf numFmtId="3" fontId="14" fillId="2" borderId="0" xfId="7" applyNumberFormat="1" applyFill="1"/>
    <xf numFmtId="0" fontId="13" fillId="2" borderId="0" xfId="8" applyFont="1" applyFill="1" applyAlignment="1">
      <alignment horizontal="right"/>
    </xf>
    <xf numFmtId="49" fontId="23" fillId="2" borderId="68" xfId="8" applyNumberFormat="1" applyFont="1" applyFill="1" applyBorder="1" applyAlignment="1">
      <alignment horizontal="left"/>
    </xf>
    <xf numFmtId="49" fontId="23" fillId="2" borderId="22" xfId="8" applyNumberFormat="1" applyFont="1" applyFill="1" applyBorder="1" applyAlignment="1">
      <alignment horizontal="left"/>
    </xf>
    <xf numFmtId="3" fontId="24" fillId="2" borderId="68" xfId="8" applyNumberFormat="1" applyFont="1" applyFill="1" applyBorder="1" applyAlignment="1">
      <alignment vertical="center"/>
    </xf>
    <xf numFmtId="3" fontId="24" fillId="2" borderId="70" xfId="8" applyNumberFormat="1" applyFont="1" applyFill="1" applyBorder="1" applyAlignment="1">
      <alignment vertical="center"/>
    </xf>
    <xf numFmtId="3" fontId="24" fillId="2" borderId="69" xfId="8" applyNumberFormat="1" applyFont="1" applyFill="1" applyBorder="1" applyAlignment="1">
      <alignment vertical="center"/>
    </xf>
    <xf numFmtId="3" fontId="17" fillId="0" borderId="68" xfId="8" applyNumberFormat="1" applyFont="1" applyFill="1" applyBorder="1" applyAlignment="1">
      <alignment vertical="center"/>
    </xf>
    <xf numFmtId="3" fontId="17" fillId="0" borderId="70" xfId="8" applyNumberFormat="1" applyFont="1" applyFill="1" applyBorder="1" applyAlignment="1">
      <alignment vertical="center"/>
    </xf>
    <xf numFmtId="3" fontId="17" fillId="0" borderId="69" xfId="8" applyNumberFormat="1" applyFont="1" applyFill="1" applyBorder="1" applyAlignment="1">
      <alignment vertical="center"/>
    </xf>
    <xf numFmtId="3" fontId="16" fillId="0" borderId="68" xfId="8" applyNumberFormat="1" applyFont="1" applyBorder="1" applyAlignment="1">
      <alignment vertical="center"/>
    </xf>
    <xf numFmtId="3" fontId="16" fillId="0" borderId="70" xfId="8" applyNumberFormat="1" applyFont="1" applyBorder="1" applyAlignment="1">
      <alignment vertical="center"/>
    </xf>
    <xf numFmtId="3" fontId="16" fillId="0" borderId="69" xfId="8" applyNumberFormat="1" applyFont="1" applyBorder="1" applyAlignment="1">
      <alignment vertical="center"/>
    </xf>
    <xf numFmtId="3" fontId="16" fillId="2" borderId="0" xfId="8" applyNumberFormat="1" applyFont="1" applyFill="1"/>
    <xf numFmtId="0" fontId="16" fillId="2" borderId="0" xfId="8" applyFont="1" applyFill="1" applyAlignment="1">
      <alignment vertical="center"/>
    </xf>
    <xf numFmtId="49" fontId="23" fillId="2" borderId="71" xfId="8" applyNumberFormat="1" applyFont="1" applyFill="1" applyBorder="1" applyAlignment="1">
      <alignment horizontal="left"/>
    </xf>
    <xf numFmtId="49" fontId="23" fillId="2" borderId="72" xfId="8" applyNumberFormat="1" applyFont="1" applyFill="1" applyBorder="1" applyAlignment="1">
      <alignment horizontal="left"/>
    </xf>
    <xf numFmtId="3" fontId="24" fillId="2" borderId="71" xfId="8" applyNumberFormat="1" applyFont="1" applyFill="1" applyBorder="1" applyAlignment="1">
      <alignment vertical="center"/>
    </xf>
    <xf numFmtId="3" fontId="24" fillId="2" borderId="87" xfId="8" applyNumberFormat="1" applyFont="1" applyFill="1" applyBorder="1" applyAlignment="1">
      <alignment vertical="center"/>
    </xf>
    <xf numFmtId="3" fontId="24" fillId="2" borderId="73" xfId="8" applyNumberFormat="1" applyFont="1" applyFill="1" applyBorder="1" applyAlignment="1">
      <alignment vertical="center"/>
    </xf>
    <xf numFmtId="3" fontId="17" fillId="0" borderId="71" xfId="8" applyNumberFormat="1" applyFont="1" applyFill="1" applyBorder="1" applyAlignment="1">
      <alignment vertical="center"/>
    </xf>
    <xf numFmtId="3" fontId="17" fillId="0" borderId="87" xfId="8" applyNumberFormat="1" applyFont="1" applyFill="1" applyBorder="1" applyAlignment="1">
      <alignment vertical="center"/>
    </xf>
    <xf numFmtId="3" fontId="17" fillId="0" borderId="73" xfId="8" applyNumberFormat="1" applyFont="1" applyFill="1" applyBorder="1" applyAlignment="1">
      <alignment vertical="center"/>
    </xf>
    <xf numFmtId="3" fontId="16" fillId="0" borderId="71" xfId="8" applyNumberFormat="1" applyFont="1" applyBorder="1" applyAlignment="1">
      <alignment vertical="center"/>
    </xf>
    <xf numFmtId="3" fontId="16" fillId="0" borderId="87" xfId="8" applyNumberFormat="1" applyFont="1" applyBorder="1" applyAlignment="1">
      <alignment vertical="center"/>
    </xf>
    <xf numFmtId="3" fontId="16" fillId="0" borderId="73" xfId="8" applyNumberFormat="1" applyFont="1" applyBorder="1" applyAlignment="1">
      <alignment vertical="center"/>
    </xf>
    <xf numFmtId="49" fontId="23" fillId="2" borderId="77" xfId="8" applyNumberFormat="1" applyFont="1" applyFill="1" applyBorder="1" applyAlignment="1">
      <alignment horizontal="left"/>
    </xf>
    <xf numFmtId="49" fontId="23" fillId="2" borderId="78" xfId="8" applyNumberFormat="1" applyFont="1" applyFill="1" applyBorder="1" applyAlignment="1">
      <alignment horizontal="left"/>
    </xf>
    <xf numFmtId="3" fontId="24" fillId="2" borderId="77" xfId="8" applyNumberFormat="1" applyFont="1" applyFill="1" applyBorder="1" applyAlignment="1">
      <alignment vertical="center"/>
    </xf>
    <xf numFmtId="3" fontId="24" fillId="2" borderId="88" xfId="8" applyNumberFormat="1" applyFont="1" applyFill="1" applyBorder="1" applyAlignment="1">
      <alignment vertical="center"/>
    </xf>
    <xf numFmtId="3" fontId="24" fillId="2" borderId="79" xfId="8" applyNumberFormat="1" applyFont="1" applyFill="1" applyBorder="1" applyAlignment="1">
      <alignment vertical="center"/>
    </xf>
    <xf numFmtId="3" fontId="17" fillId="0" borderId="77" xfId="8" applyNumberFormat="1" applyFont="1" applyFill="1" applyBorder="1" applyAlignment="1">
      <alignment vertical="center"/>
    </xf>
    <xf numFmtId="3" fontId="17" fillId="0" borderId="88" xfId="8" applyNumberFormat="1" applyFont="1" applyFill="1" applyBorder="1" applyAlignment="1">
      <alignment vertical="center"/>
    </xf>
    <xf numFmtId="3" fontId="17" fillId="0" borderId="79" xfId="8" applyNumberFormat="1" applyFont="1" applyFill="1" applyBorder="1" applyAlignment="1">
      <alignment vertical="center"/>
    </xf>
    <xf numFmtId="3" fontId="16" fillId="0" borderId="77" xfId="8" applyNumberFormat="1" applyFont="1" applyBorder="1" applyAlignment="1">
      <alignment vertical="center"/>
    </xf>
    <xf numFmtId="3" fontId="16" fillId="0" borderId="88" xfId="8" applyNumberFormat="1" applyFont="1" applyBorder="1" applyAlignment="1">
      <alignment vertical="center"/>
    </xf>
    <xf numFmtId="3" fontId="16" fillId="0" borderId="79" xfId="8" applyNumberFormat="1" applyFont="1" applyBorder="1" applyAlignment="1">
      <alignment vertical="center"/>
    </xf>
    <xf numFmtId="1" fontId="17" fillId="2" borderId="0" xfId="8" applyNumberFormat="1" applyFont="1" applyFill="1" applyBorder="1" applyAlignment="1">
      <alignment horizontal="left"/>
    </xf>
    <xf numFmtId="1" fontId="17" fillId="2" borderId="0" xfId="8" applyNumberFormat="1" applyFont="1" applyFill="1" applyBorder="1" applyAlignment="1"/>
    <xf numFmtId="3" fontId="24" fillId="2" borderId="0" xfId="8" applyNumberFormat="1" applyFont="1" applyFill="1"/>
    <xf numFmtId="0" fontId="18" fillId="2" borderId="0" xfId="8" applyFont="1" applyFill="1"/>
    <xf numFmtId="0" fontId="17" fillId="2" borderId="0" xfId="8" applyFont="1" applyFill="1"/>
    <xf numFmtId="3" fontId="22" fillId="2" borderId="83" xfId="8" applyNumberFormat="1" applyFont="1" applyFill="1" applyBorder="1" applyAlignment="1">
      <alignment horizontal="left" vertical="center"/>
    </xf>
    <xf numFmtId="3" fontId="22" fillId="2" borderId="84" xfId="8" applyNumberFormat="1" applyFont="1" applyFill="1" applyBorder="1" applyAlignment="1">
      <alignment horizontal="left" vertical="center"/>
    </xf>
    <xf numFmtId="3" fontId="22" fillId="2" borderId="85" xfId="8" applyNumberFormat="1" applyFont="1" applyFill="1" applyBorder="1" applyAlignment="1">
      <alignment horizontal="left" vertical="center"/>
    </xf>
    <xf numFmtId="3" fontId="18" fillId="2" borderId="81" xfId="8" applyNumberFormat="1" applyFont="1" applyFill="1" applyBorder="1" applyAlignment="1">
      <alignment horizontal="right" vertical="center"/>
    </xf>
    <xf numFmtId="3" fontId="18" fillId="2" borderId="82" xfId="8" applyNumberFormat="1" applyFont="1" applyFill="1" applyBorder="1" applyAlignment="1">
      <alignment horizontal="right" vertical="center"/>
    </xf>
    <xf numFmtId="3" fontId="18" fillId="2" borderId="86" xfId="8" applyNumberFormat="1" applyFont="1" applyFill="1" applyBorder="1" applyAlignment="1">
      <alignment horizontal="right" vertical="center"/>
    </xf>
    <xf numFmtId="3" fontId="13" fillId="2" borderId="83" xfId="8" applyNumberFormat="1" applyFont="1" applyFill="1" applyBorder="1" applyAlignment="1">
      <alignment horizontal="right" vertical="center"/>
    </xf>
    <xf numFmtId="3" fontId="13" fillId="2" borderId="84" xfId="8" applyNumberFormat="1" applyFont="1" applyFill="1" applyBorder="1" applyAlignment="1">
      <alignment horizontal="right" vertical="center"/>
    </xf>
    <xf numFmtId="3" fontId="13" fillId="2" borderId="85" xfId="8" applyNumberFormat="1" applyFont="1" applyFill="1" applyBorder="1" applyAlignment="1">
      <alignment horizontal="right" vertical="center"/>
    </xf>
    <xf numFmtId="1" fontId="18" fillId="2" borderId="86" xfId="9" applyNumberFormat="1" applyFont="1" applyFill="1" applyBorder="1" applyAlignment="1">
      <alignment horizontal="right" vertical="center"/>
    </xf>
    <xf numFmtId="0" fontId="5" fillId="0" borderId="33" xfId="3" applyFont="1" applyBorder="1" applyAlignment="1">
      <alignment horizontal="center" vertical="center" wrapText="1"/>
    </xf>
    <xf numFmtId="0" fontId="5" fillId="0" borderId="32" xfId="3" applyFont="1" applyBorder="1" applyAlignment="1">
      <alignment horizontal="center" vertical="center" wrapText="1"/>
    </xf>
    <xf numFmtId="0" fontId="5" fillId="0" borderId="38" xfId="3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 vertical="center" wrapText="1"/>
    </xf>
    <xf numFmtId="0" fontId="5" fillId="2" borderId="32" xfId="3" applyFont="1" applyFill="1" applyBorder="1" applyAlignment="1">
      <alignment horizontal="center" vertical="center" wrapText="1"/>
    </xf>
    <xf numFmtId="0" fontId="5" fillId="2" borderId="33" xfId="3" applyFont="1" applyFill="1" applyBorder="1" applyAlignment="1">
      <alignment horizontal="center" vertical="center" wrapText="1"/>
    </xf>
    <xf numFmtId="0" fontId="5" fillId="2" borderId="34" xfId="3" applyFont="1" applyFill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center" vertical="center" wrapText="1"/>
    </xf>
    <xf numFmtId="0" fontId="5" fillId="2" borderId="36" xfId="3" applyFont="1" applyFill="1" applyBorder="1" applyAlignment="1">
      <alignment horizontal="center" vertical="center" wrapText="1"/>
    </xf>
    <xf numFmtId="0" fontId="5" fillId="2" borderId="37" xfId="3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164" fontId="11" fillId="2" borderId="44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11" fillId="2" borderId="45" xfId="0" applyNumberFormat="1" applyFont="1" applyFill="1" applyBorder="1" applyAlignment="1">
      <alignment horizontal="center" vertical="center" wrapText="1"/>
    </xf>
    <xf numFmtId="164" fontId="11" fillId="2" borderId="23" xfId="0" applyNumberFormat="1" applyFont="1" applyFill="1" applyBorder="1" applyAlignment="1">
      <alignment horizontal="center" vertical="center" wrapText="1"/>
    </xf>
    <xf numFmtId="0" fontId="11" fillId="2" borderId="21" xfId="6" applyFont="1" applyFill="1" applyBorder="1" applyAlignment="1">
      <alignment horizontal="center" vertical="center"/>
    </xf>
    <xf numFmtId="0" fontId="11" fillId="2" borderId="17" xfId="6" applyFont="1" applyFill="1" applyBorder="1" applyAlignment="1">
      <alignment horizontal="center" vertical="center"/>
    </xf>
    <xf numFmtId="0" fontId="18" fillId="2" borderId="54" xfId="6" applyFont="1" applyFill="1" applyBorder="1" applyAlignment="1">
      <alignment horizontal="center" vertical="center" wrapText="1"/>
    </xf>
    <xf numFmtId="0" fontId="18" fillId="2" borderId="55" xfId="6" applyFont="1" applyFill="1" applyBorder="1" applyAlignment="1">
      <alignment horizontal="center" vertical="center" wrapText="1"/>
    </xf>
    <xf numFmtId="3" fontId="15" fillId="2" borderId="0" xfId="8" applyNumberFormat="1" applyFont="1" applyFill="1" applyAlignment="1">
      <alignment horizontal="center" vertical="center"/>
    </xf>
    <xf numFmtId="0" fontId="15" fillId="2" borderId="31" xfId="8" applyFont="1" applyFill="1" applyBorder="1" applyAlignment="1">
      <alignment horizontal="center" vertical="center" wrapText="1"/>
    </xf>
    <xf numFmtId="1" fontId="18" fillId="2" borderId="68" xfId="9" applyNumberFormat="1" applyFont="1" applyFill="1" applyBorder="1" applyAlignment="1">
      <alignment horizontal="center" vertical="center" wrapText="1"/>
    </xf>
    <xf numFmtId="1" fontId="18" fillId="2" borderId="71" xfId="9" applyNumberFormat="1" applyFont="1" applyFill="1" applyBorder="1" applyAlignment="1">
      <alignment horizontal="center" vertical="center"/>
    </xf>
    <xf numFmtId="1" fontId="18" fillId="2" borderId="77" xfId="9" applyNumberFormat="1" applyFont="1" applyFill="1" applyBorder="1" applyAlignment="1">
      <alignment horizontal="center" vertical="center"/>
    </xf>
    <xf numFmtId="1" fontId="19" fillId="2" borderId="69" xfId="9" applyNumberFormat="1" applyFont="1" applyFill="1" applyBorder="1" applyAlignment="1">
      <alignment horizontal="center" vertical="center" wrapText="1"/>
    </xf>
    <xf numFmtId="1" fontId="19" fillId="2" borderId="73" xfId="9" applyNumberFormat="1" applyFont="1" applyFill="1" applyBorder="1" applyAlignment="1">
      <alignment horizontal="center" vertical="center" wrapText="1"/>
    </xf>
    <xf numFmtId="1" fontId="19" fillId="2" borderId="79" xfId="9" applyNumberFormat="1" applyFont="1" applyFill="1" applyBorder="1" applyAlignment="1">
      <alignment horizontal="center" vertical="center" wrapText="1"/>
    </xf>
    <xf numFmtId="0" fontId="20" fillId="2" borderId="68" xfId="8" applyFont="1" applyFill="1" applyBorder="1" applyAlignment="1">
      <alignment horizontal="center" vertical="center" wrapText="1"/>
    </xf>
    <xf numFmtId="0" fontId="20" fillId="2" borderId="70" xfId="8" applyFont="1" applyFill="1" applyBorder="1" applyAlignment="1">
      <alignment horizontal="center" vertical="center" wrapText="1"/>
    </xf>
    <xf numFmtId="0" fontId="20" fillId="2" borderId="69" xfId="8" applyFont="1" applyFill="1" applyBorder="1" applyAlignment="1">
      <alignment horizontal="center" vertical="center" wrapText="1"/>
    </xf>
    <xf numFmtId="0" fontId="19" fillId="2" borderId="68" xfId="8" applyFont="1" applyFill="1" applyBorder="1" applyAlignment="1">
      <alignment horizontal="center" vertical="center" wrapText="1"/>
    </xf>
    <xf numFmtId="0" fontId="19" fillId="2" borderId="70" xfId="8" applyFont="1" applyFill="1" applyBorder="1" applyAlignment="1">
      <alignment horizontal="center" vertical="center" wrapText="1"/>
    </xf>
    <xf numFmtId="0" fontId="19" fillId="2" borderId="69" xfId="8" applyFont="1" applyFill="1" applyBorder="1" applyAlignment="1">
      <alignment horizontal="center" vertical="center" wrapText="1"/>
    </xf>
    <xf numFmtId="0" fontId="21" fillId="2" borderId="68" xfId="8" applyFont="1" applyFill="1" applyBorder="1" applyAlignment="1">
      <alignment horizontal="center" vertical="center" wrapText="1"/>
    </xf>
    <xf numFmtId="0" fontId="21" fillId="2" borderId="70" xfId="8" applyFont="1" applyFill="1" applyBorder="1" applyAlignment="1">
      <alignment horizontal="center" vertical="center" wrapText="1"/>
    </xf>
    <xf numFmtId="0" fontId="21" fillId="2" borderId="69" xfId="8" applyFont="1" applyFill="1" applyBorder="1" applyAlignment="1">
      <alignment horizontal="center" vertical="center" wrapText="1"/>
    </xf>
    <xf numFmtId="3" fontId="22" fillId="2" borderId="74" xfId="9" applyNumberFormat="1" applyFont="1" applyFill="1" applyBorder="1" applyAlignment="1">
      <alignment horizontal="center" vertical="center" wrapText="1"/>
    </xf>
    <xf numFmtId="3" fontId="22" fillId="2" borderId="80" xfId="9" applyNumberFormat="1" applyFont="1" applyFill="1" applyBorder="1" applyAlignment="1">
      <alignment horizontal="center" vertical="center" wrapText="1"/>
    </xf>
    <xf numFmtId="3" fontId="18" fillId="2" borderId="75" xfId="9" applyNumberFormat="1" applyFont="1" applyFill="1" applyBorder="1" applyAlignment="1">
      <alignment horizontal="center" vertical="center" wrapText="1"/>
    </xf>
    <xf numFmtId="3" fontId="18" fillId="2" borderId="60" xfId="9" applyNumberFormat="1" applyFont="1" applyFill="1" applyBorder="1" applyAlignment="1">
      <alignment horizontal="center" vertical="center" wrapText="1"/>
    </xf>
    <xf numFmtId="3" fontId="22" fillId="2" borderId="75" xfId="9" applyNumberFormat="1" applyFont="1" applyFill="1" applyBorder="1" applyAlignment="1">
      <alignment horizontal="center" vertical="center" wrapText="1"/>
    </xf>
    <xf numFmtId="3" fontId="22" fillId="2" borderId="60" xfId="9" applyNumberFormat="1" applyFont="1" applyFill="1" applyBorder="1" applyAlignment="1">
      <alignment horizontal="center" vertical="center" wrapText="1"/>
    </xf>
    <xf numFmtId="3" fontId="22" fillId="2" borderId="76" xfId="9" applyNumberFormat="1" applyFont="1" applyFill="1" applyBorder="1" applyAlignment="1">
      <alignment horizontal="center" vertical="center" wrapText="1"/>
    </xf>
    <xf numFmtId="3" fontId="22" fillId="2" borderId="56" xfId="9" applyNumberFormat="1" applyFont="1" applyFill="1" applyBorder="1" applyAlignment="1">
      <alignment horizontal="center" vertical="center" wrapText="1"/>
    </xf>
    <xf numFmtId="3" fontId="18" fillId="2" borderId="74" xfId="9" applyNumberFormat="1" applyFont="1" applyFill="1" applyBorder="1" applyAlignment="1">
      <alignment horizontal="center" vertical="center" wrapText="1"/>
    </xf>
    <xf numFmtId="3" fontId="18" fillId="2" borderId="80" xfId="9" applyNumberFormat="1" applyFont="1" applyFill="1" applyBorder="1" applyAlignment="1">
      <alignment horizontal="center" vertical="center" wrapText="1"/>
    </xf>
    <xf numFmtId="3" fontId="18" fillId="2" borderId="76" xfId="9" applyNumberFormat="1" applyFont="1" applyFill="1" applyBorder="1" applyAlignment="1">
      <alignment horizontal="center" vertical="center" wrapText="1"/>
    </xf>
    <xf numFmtId="3" fontId="18" fillId="2" borderId="56" xfId="9" applyNumberFormat="1" applyFont="1" applyFill="1" applyBorder="1" applyAlignment="1">
      <alignment horizontal="center" vertical="center" wrapText="1"/>
    </xf>
  </cellXfs>
  <cellStyles count="10">
    <cellStyle name="Comma" xfId="1" builtinId="3"/>
    <cellStyle name="Normal" xfId="0" builtinId="0"/>
    <cellStyle name="Normal 2" xfId="5"/>
    <cellStyle name="Normal 3" xfId="3"/>
    <cellStyle name="Normal 3 2" xfId="4"/>
    <cellStyle name="Normal 3 2 2" xfId="6"/>
    <cellStyle name="Normal 3 2 2 2" xfId="8"/>
    <cellStyle name="Normal_Payments and Expenditures of Medical care11" xfId="9"/>
    <cellStyle name="Percent" xfId="2" builtinId="5"/>
    <cellStyle name="Warning Text" xfId="7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8"/>
  <sheetViews>
    <sheetView tabSelected="1" zoomScale="96" zoomScaleNormal="96" zoomScaleSheetLayoutView="91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M12" sqref="M12"/>
    </sheetView>
  </sheetViews>
  <sheetFormatPr defaultColWidth="9.140625" defaultRowHeight="11.25" x14ac:dyDescent="0.2"/>
  <cols>
    <col min="1" max="1" width="35.28515625" style="1" customWidth="1"/>
    <col min="2" max="12" width="8.140625" style="1" customWidth="1"/>
    <col min="13" max="28" width="8.140625" style="23" customWidth="1"/>
    <col min="29" max="30" width="8.140625" style="23" hidden="1" customWidth="1"/>
    <col min="31" max="33" width="8.140625" style="23" customWidth="1"/>
    <col min="34" max="35" width="8.140625" style="23" hidden="1" customWidth="1"/>
    <col min="36" max="68" width="8.140625" style="23" customWidth="1"/>
    <col min="69" max="71" width="8.140625" style="249" customWidth="1"/>
    <col min="72" max="72" width="8.140625" style="23" customWidth="1"/>
    <col min="73" max="80" width="8.140625" style="1" customWidth="1"/>
    <col min="81" max="81" width="7.7109375" style="1" customWidth="1"/>
    <col min="82" max="82" width="7.85546875" style="1" customWidth="1"/>
    <col min="83" max="83" width="6.28515625" style="1" customWidth="1"/>
    <col min="84" max="16384" width="9.140625" style="1"/>
  </cols>
  <sheetData>
    <row r="1" spans="1:84" ht="39" customHeight="1" x14ac:dyDescent="0.2">
      <c r="A1" s="360" t="s">
        <v>244</v>
      </c>
      <c r="B1" s="351" t="s">
        <v>0</v>
      </c>
      <c r="C1" s="350"/>
      <c r="D1" s="353"/>
      <c r="E1" s="351" t="s">
        <v>1</v>
      </c>
      <c r="F1" s="350"/>
      <c r="G1" s="353"/>
      <c r="H1" s="351" t="s">
        <v>2</v>
      </c>
      <c r="I1" s="350"/>
      <c r="J1" s="353"/>
      <c r="K1" s="351" t="s">
        <v>3</v>
      </c>
      <c r="L1" s="350"/>
      <c r="M1" s="350"/>
      <c r="N1" s="354" t="s">
        <v>4</v>
      </c>
      <c r="O1" s="355"/>
      <c r="P1" s="356"/>
      <c r="Q1" s="354" t="s">
        <v>89</v>
      </c>
      <c r="R1" s="355"/>
      <c r="S1" s="356"/>
      <c r="T1" s="354" t="s">
        <v>5</v>
      </c>
      <c r="U1" s="355"/>
      <c r="V1" s="356"/>
      <c r="W1" s="354" t="s">
        <v>6</v>
      </c>
      <c r="X1" s="355"/>
      <c r="Y1" s="356"/>
      <c r="Z1" s="354" t="s">
        <v>7</v>
      </c>
      <c r="AA1" s="355"/>
      <c r="AB1" s="356"/>
      <c r="AC1" s="357" t="s">
        <v>8</v>
      </c>
      <c r="AD1" s="358"/>
      <c r="AE1" s="358"/>
      <c r="AF1" s="358"/>
      <c r="AG1" s="359"/>
      <c r="AH1" s="357" t="s">
        <v>9</v>
      </c>
      <c r="AI1" s="358"/>
      <c r="AJ1" s="358"/>
      <c r="AK1" s="358"/>
      <c r="AL1" s="359"/>
      <c r="AM1" s="354" t="s">
        <v>10</v>
      </c>
      <c r="AN1" s="355"/>
      <c r="AO1" s="356"/>
      <c r="AP1" s="354" t="s">
        <v>11</v>
      </c>
      <c r="AQ1" s="355"/>
      <c r="AR1" s="356"/>
      <c r="AS1" s="355" t="s">
        <v>12</v>
      </c>
      <c r="AT1" s="355"/>
      <c r="AU1" s="355"/>
      <c r="AV1" s="354" t="s">
        <v>13</v>
      </c>
      <c r="AW1" s="355"/>
      <c r="AX1" s="356"/>
      <c r="AY1" s="354" t="s">
        <v>14</v>
      </c>
      <c r="AZ1" s="355"/>
      <c r="BA1" s="356"/>
      <c r="BB1" s="354" t="s">
        <v>15</v>
      </c>
      <c r="BC1" s="355"/>
      <c r="BD1" s="356"/>
      <c r="BE1" s="355" t="s">
        <v>16</v>
      </c>
      <c r="BF1" s="355"/>
      <c r="BG1" s="355"/>
      <c r="BH1" s="354" t="s">
        <v>17</v>
      </c>
      <c r="BI1" s="355"/>
      <c r="BJ1" s="356"/>
      <c r="BK1" s="355" t="s">
        <v>18</v>
      </c>
      <c r="BL1" s="355"/>
      <c r="BM1" s="355"/>
      <c r="BN1" s="354" t="s">
        <v>19</v>
      </c>
      <c r="BO1" s="355"/>
      <c r="BP1" s="356"/>
      <c r="BQ1" s="355" t="s">
        <v>20</v>
      </c>
      <c r="BR1" s="355"/>
      <c r="BS1" s="355"/>
      <c r="BT1" s="351" t="s">
        <v>21</v>
      </c>
      <c r="BU1" s="350"/>
      <c r="BV1" s="353"/>
      <c r="BW1" s="350" t="s">
        <v>22</v>
      </c>
      <c r="BX1" s="350"/>
      <c r="BY1" s="350"/>
      <c r="BZ1" s="351" t="s">
        <v>23</v>
      </c>
      <c r="CA1" s="350"/>
      <c r="CB1" s="352"/>
    </row>
    <row r="2" spans="1:84" s="138" customFormat="1" ht="54" customHeight="1" x14ac:dyDescent="0.2">
      <c r="A2" s="361"/>
      <c r="B2" s="186" t="s">
        <v>245</v>
      </c>
      <c r="C2" s="187" t="s">
        <v>243</v>
      </c>
      <c r="D2" s="279" t="s">
        <v>246</v>
      </c>
      <c r="E2" s="3" t="s">
        <v>245</v>
      </c>
      <c r="F2" s="4" t="s">
        <v>243</v>
      </c>
      <c r="G2" s="278" t="s">
        <v>246</v>
      </c>
      <c r="H2" s="3" t="s">
        <v>24</v>
      </c>
      <c r="I2" s="4" t="s">
        <v>247</v>
      </c>
      <c r="J2" s="2" t="s">
        <v>248</v>
      </c>
      <c r="K2" s="3" t="s">
        <v>245</v>
      </c>
      <c r="L2" s="4" t="s">
        <v>243</v>
      </c>
      <c r="M2" s="2" t="s">
        <v>246</v>
      </c>
      <c r="N2" s="3" t="s">
        <v>24</v>
      </c>
      <c r="O2" s="4" t="s">
        <v>247</v>
      </c>
      <c r="P2" s="2" t="s">
        <v>248</v>
      </c>
      <c r="Q2" s="3" t="s">
        <v>245</v>
      </c>
      <c r="R2" s="4" t="s">
        <v>243</v>
      </c>
      <c r="S2" s="2" t="s">
        <v>246</v>
      </c>
      <c r="T2" s="3" t="s">
        <v>24</v>
      </c>
      <c r="U2" s="4" t="s">
        <v>247</v>
      </c>
      <c r="V2" s="2" t="s">
        <v>248</v>
      </c>
      <c r="W2" s="3" t="s">
        <v>245</v>
      </c>
      <c r="X2" s="4" t="s">
        <v>243</v>
      </c>
      <c r="Y2" s="2" t="s">
        <v>246</v>
      </c>
      <c r="Z2" s="3" t="s">
        <v>24</v>
      </c>
      <c r="AA2" s="4" t="s">
        <v>247</v>
      </c>
      <c r="AB2" s="2" t="s">
        <v>248</v>
      </c>
      <c r="AC2" s="5" t="s">
        <v>245</v>
      </c>
      <c r="AD2" s="6" t="s">
        <v>243</v>
      </c>
      <c r="AE2" s="3" t="s">
        <v>24</v>
      </c>
      <c r="AF2" s="4" t="s">
        <v>247</v>
      </c>
      <c r="AG2" s="2" t="s">
        <v>248</v>
      </c>
      <c r="AH2" s="5" t="s">
        <v>245</v>
      </c>
      <c r="AI2" s="6" t="s">
        <v>243</v>
      </c>
      <c r="AJ2" s="3" t="s">
        <v>24</v>
      </c>
      <c r="AK2" s="4" t="s">
        <v>247</v>
      </c>
      <c r="AL2" s="2" t="s">
        <v>248</v>
      </c>
      <c r="AM2" s="3" t="s">
        <v>24</v>
      </c>
      <c r="AN2" s="4" t="s">
        <v>247</v>
      </c>
      <c r="AO2" s="2" t="s">
        <v>248</v>
      </c>
      <c r="AP2" s="3" t="s">
        <v>24</v>
      </c>
      <c r="AQ2" s="4" t="s">
        <v>247</v>
      </c>
      <c r="AR2" s="2" t="s">
        <v>248</v>
      </c>
      <c r="AS2" s="7" t="s">
        <v>24</v>
      </c>
      <c r="AT2" s="4" t="s">
        <v>247</v>
      </c>
      <c r="AU2" s="2" t="s">
        <v>248</v>
      </c>
      <c r="AV2" s="3" t="s">
        <v>245</v>
      </c>
      <c r="AW2" s="4" t="s">
        <v>243</v>
      </c>
      <c r="AX2" s="2" t="s">
        <v>246</v>
      </c>
      <c r="AY2" s="8" t="s">
        <v>245</v>
      </c>
      <c r="AZ2" s="4" t="s">
        <v>243</v>
      </c>
      <c r="BA2" s="2" t="s">
        <v>246</v>
      </c>
      <c r="BB2" s="8" t="s">
        <v>245</v>
      </c>
      <c r="BC2" s="4" t="s">
        <v>243</v>
      </c>
      <c r="BD2" s="2" t="s">
        <v>246</v>
      </c>
      <c r="BE2" s="3" t="s">
        <v>24</v>
      </c>
      <c r="BF2" s="4" t="s">
        <v>247</v>
      </c>
      <c r="BG2" s="2" t="s">
        <v>248</v>
      </c>
      <c r="BH2" s="3" t="s">
        <v>24</v>
      </c>
      <c r="BI2" s="4" t="s">
        <v>247</v>
      </c>
      <c r="BJ2" s="2" t="s">
        <v>248</v>
      </c>
      <c r="BK2" s="7" t="s">
        <v>245</v>
      </c>
      <c r="BL2" s="4" t="s">
        <v>243</v>
      </c>
      <c r="BM2" s="280" t="s">
        <v>246</v>
      </c>
      <c r="BN2" s="3" t="s">
        <v>245</v>
      </c>
      <c r="BO2" s="4" t="s">
        <v>243</v>
      </c>
      <c r="BP2" s="2" t="s">
        <v>246</v>
      </c>
      <c r="BQ2" s="3" t="s">
        <v>24</v>
      </c>
      <c r="BR2" s="4" t="s">
        <v>247</v>
      </c>
      <c r="BS2" s="2" t="s">
        <v>248</v>
      </c>
      <c r="BT2" s="3" t="s">
        <v>24</v>
      </c>
      <c r="BU2" s="4" t="s">
        <v>247</v>
      </c>
      <c r="BV2" s="2" t="s">
        <v>248</v>
      </c>
      <c r="BW2" s="7" t="s">
        <v>24</v>
      </c>
      <c r="BX2" s="4" t="s">
        <v>247</v>
      </c>
      <c r="BY2" s="2" t="s">
        <v>248</v>
      </c>
      <c r="BZ2" s="3" t="s">
        <v>24</v>
      </c>
      <c r="CA2" s="4" t="s">
        <v>247</v>
      </c>
      <c r="CB2" s="188" t="s">
        <v>248</v>
      </c>
      <c r="CC2" s="146"/>
    </row>
    <row r="3" spans="1:84" s="185" customFormat="1" ht="16.5" hidden="1" customHeight="1" x14ac:dyDescent="0.25">
      <c r="A3" s="174" t="s">
        <v>25</v>
      </c>
      <c r="B3" s="175">
        <f>SUBTOTAL(9,B7:B68)</f>
        <v>371415.07610535499</v>
      </c>
      <c r="C3" s="176">
        <f t="shared" ref="C3:D3" si="0">SUBTOTAL(9,C7:C68)</f>
        <v>1698157.30165</v>
      </c>
      <c r="D3" s="177">
        <f t="shared" si="0"/>
        <v>513102.76563895622</v>
      </c>
      <c r="E3" s="175">
        <f>SUBTOTAL(9,E7:E68)</f>
        <v>386520.86740253598</v>
      </c>
      <c r="F3" s="176">
        <f>SUBTOTAL(9,F7:F68)</f>
        <v>1694061.2359599993</v>
      </c>
      <c r="G3" s="177">
        <f>SUBTOTAL(9,G7:G68)</f>
        <v>506369.7953403545</v>
      </c>
      <c r="H3" s="9">
        <f t="shared" ref="H3:H5" si="1">IF(G3=0,"0",(D3/G3))</f>
        <v>1.0132965480179879</v>
      </c>
      <c r="I3" s="10">
        <f t="shared" ref="I3:I67" si="2">H3-IF(E3=0,"0",(B3/E3))</f>
        <v>5.2377985971632124E-2</v>
      </c>
      <c r="J3" s="11">
        <f t="shared" ref="J3:J6" si="3">H3-IF(F3=0,"0",(C3/F3))</f>
        <v>1.0878650953198621E-2</v>
      </c>
      <c r="K3" s="178">
        <f>SUBTOTAL(9,K7:K68)</f>
        <v>178173.99321999995</v>
      </c>
      <c r="L3" s="179">
        <f t="shared" ref="L3:M3" si="4">SUBTOTAL(9,L7:L68)</f>
        <v>823558.58156401222</v>
      </c>
      <c r="M3" s="179">
        <f t="shared" si="4"/>
        <v>261833.10527</v>
      </c>
      <c r="N3" s="12">
        <f t="shared" ref="N3:N6" si="5">IF(G3=0,"0",(M3/G3))</f>
        <v>0.51707883779681185</v>
      </c>
      <c r="O3" s="13">
        <f t="shared" ref="O3:O6" si="6">N3-IF(E3=0,"0",(K3/E3))</f>
        <v>5.6110211659368414E-2</v>
      </c>
      <c r="P3" s="14">
        <f t="shared" ref="P3:P6" si="7">N3-IF(F3=0,"0",(L3/F3))</f>
        <v>3.0934320655249481E-2</v>
      </c>
      <c r="Q3" s="179">
        <f>SUBTOTAL(9,Q7:Q68)</f>
        <v>44346.991650000004</v>
      </c>
      <c r="R3" s="179">
        <f t="shared" ref="R3:S3" si="8">SUBTOTAL(9,R7:R68)</f>
        <v>175050.97848000002</v>
      </c>
      <c r="S3" s="180">
        <f t="shared" si="8"/>
        <v>46771.855759999991</v>
      </c>
      <c r="T3" s="12">
        <f t="shared" ref="T3:T6" si="9">S3/G3</f>
        <v>9.2366993826246038E-2</v>
      </c>
      <c r="U3" s="13">
        <f t="shared" ref="U3:U6" si="10">T3-Q3/E3</f>
        <v>-2.2366764141381459E-2</v>
      </c>
      <c r="V3" s="14">
        <f t="shared" ref="V3:V6" si="11">T3-R3/F3</f>
        <v>-1.0965149524995471E-2</v>
      </c>
      <c r="W3" s="181">
        <f>SUBTOTAL(9,W7:W68)</f>
        <v>131630.27585000003</v>
      </c>
      <c r="X3" s="182">
        <f t="shared" ref="X3:Y3" si="12">SUBTOTAL(9,X7:X68)</f>
        <v>544181.40600000008</v>
      </c>
      <c r="Y3" s="183">
        <f t="shared" si="12"/>
        <v>159331.34027999997</v>
      </c>
      <c r="Z3" s="12">
        <f t="shared" ref="Z3:Z6" si="13">Y3/G3</f>
        <v>0.31465411591721426</v>
      </c>
      <c r="AA3" s="13">
        <f t="shared" ref="AA3:AA6" si="14">Z3-W3/E3</f>
        <v>-2.5897422049080798E-2</v>
      </c>
      <c r="AB3" s="14">
        <f t="shared" ref="AB3:AB6" si="15">Z3-X3/F3</f>
        <v>-6.5747714739906593E-3</v>
      </c>
      <c r="AC3" s="178">
        <f>SUBTOTAL(9,AC7:AC68)</f>
        <v>536192.24441499985</v>
      </c>
      <c r="AD3" s="179">
        <f t="shared" ref="AD3:AE3" si="16">SUBTOTAL(9,AD7:AD68)</f>
        <v>607699.14700000011</v>
      </c>
      <c r="AE3" s="179">
        <f t="shared" si="16"/>
        <v>582055.10072899994</v>
      </c>
      <c r="AF3" s="179">
        <f t="shared" ref="AF3:AG3" si="17">SUBTOTAL(9,AF7:AF68)</f>
        <v>49191.410904000018</v>
      </c>
      <c r="AG3" s="179">
        <f t="shared" si="17"/>
        <v>-25644.046270999988</v>
      </c>
      <c r="AH3" s="178">
        <f>SUBTOTAL(9,AH7:AH68)</f>
        <v>120409.28253999999</v>
      </c>
      <c r="AI3" s="179">
        <f t="shared" ref="AI3:AL3" si="18">SUBTOTAL(9,AI7:AI68)</f>
        <v>92314.744000000035</v>
      </c>
      <c r="AJ3" s="179">
        <f t="shared" si="18"/>
        <v>76452.439459999994</v>
      </c>
      <c r="AK3" s="179">
        <f t="shared" si="18"/>
        <v>-21525.409620000009</v>
      </c>
      <c r="AL3" s="180">
        <f t="shared" si="18"/>
        <v>-15862.304540000003</v>
      </c>
      <c r="AM3" s="12">
        <f>IF(D3=0,"0",(AE3/D3))</f>
        <v>1.1343830899141205</v>
      </c>
      <c r="AN3" s="13">
        <f t="shared" ref="AN3:AN6" si="19">AM3-IF(B3=0,"0",(AC3/B3))</f>
        <v>-0.30926386711705933</v>
      </c>
      <c r="AO3" s="14">
        <f t="shared" ref="AO3:AO6" si="20">AM3-IF(C3=0,"0",(AD3/C3))</f>
        <v>0.77652510678762543</v>
      </c>
      <c r="AP3" s="12">
        <f t="shared" ref="AP3:AP67" si="21">IF(D3=0,"0",(AJ3/D3))</f>
        <v>0.14900024825396402</v>
      </c>
      <c r="AQ3" s="13">
        <f t="shared" ref="AQ3:AQ6" si="22">AP3-IF(B3=0,"0",(AH3/B3))</f>
        <v>-0.17519036835376056</v>
      </c>
      <c r="AR3" s="14">
        <f>AP3-IF(C3=0,"0",(AI3/C3))</f>
        <v>9.4638532816705534E-2</v>
      </c>
      <c r="AS3" s="15">
        <f t="shared" ref="AS3:AS6" si="23">AJ3/G3</f>
        <v>0.15098143720956497</v>
      </c>
      <c r="AT3" s="13">
        <f t="shared" ref="AT3:AT6" si="24">AS3-AH3/E3</f>
        <v>-0.16053934393005115</v>
      </c>
      <c r="AU3" s="13">
        <f t="shared" ref="AU3:AU6" si="25">AS3-AI3/F3</f>
        <v>9.6488280740113827E-2</v>
      </c>
      <c r="AV3" s="181">
        <f>SUBTOTAL(9,AV7:AV68)</f>
        <v>240359</v>
      </c>
      <c r="AW3" s="182">
        <f t="shared" ref="AW3:AX3" si="26">SUBTOTAL(9,AW7:AW68)</f>
        <v>825630</v>
      </c>
      <c r="AX3" s="183">
        <f t="shared" si="26"/>
        <v>202146</v>
      </c>
      <c r="AY3" s="181">
        <f>SUBTOTAL(9,AY7:AY68)</f>
        <v>7852.670999412333</v>
      </c>
      <c r="AZ3" s="182">
        <f t="shared" ref="AZ3:BA3" si="27">SUBTOTAL(9,AZ7:AZ68)</f>
        <v>7818.9962171021562</v>
      </c>
      <c r="BA3" s="183">
        <f t="shared" si="27"/>
        <v>7911.4606067588338</v>
      </c>
      <c r="BB3" s="181">
        <f>SUBTOTAL(9,BB7:BB68)</f>
        <v>13086.138139451245</v>
      </c>
      <c r="BC3" s="182">
        <f t="shared" ref="BC3:BD3" si="28">SUBTOTAL(9,BC7:BC68)</f>
        <v>12769.458909553769</v>
      </c>
      <c r="BD3" s="183">
        <f t="shared" si="28"/>
        <v>12449.435241935484</v>
      </c>
      <c r="BE3" s="16">
        <f t="shared" ref="BE3:BE6" si="29">(AX3-AW3)/BA3/3</f>
        <v>-26.269232740974612</v>
      </c>
      <c r="BF3" s="17">
        <f t="shared" ref="BF3:BF6" si="30">BE3-AV3/AY3/6</f>
        <v>-31.37066043816596</v>
      </c>
      <c r="BG3" s="17">
        <f t="shared" ref="BG3:BG6" si="31">BE3-AW3/AZ3/3</f>
        <v>-61.46684537033552</v>
      </c>
      <c r="BH3" s="18">
        <f t="shared" ref="BH3:BH6" si="32">(AX3-AW3)/BD3/3</f>
        <v>-16.693769312517784</v>
      </c>
      <c r="BI3" s="17">
        <f t="shared" ref="BI3:BI6" si="33">BH3-AV3/BB3/6</f>
        <v>-19.755011132406842</v>
      </c>
      <c r="BJ3" s="19">
        <f t="shared" ref="BJ3:BJ6" si="34">BH3-AW3/BC3/3</f>
        <v>-38.245974613409217</v>
      </c>
      <c r="BK3" s="182">
        <f>SUBTOTAL(1,BK7:BK68)</f>
        <v>354.45677419354837</v>
      </c>
      <c r="BL3" s="182">
        <f t="shared" ref="BL3:BM3" si="35">SUBTOTAL(1,BL7:BL68)</f>
        <v>352.68107526881721</v>
      </c>
      <c r="BM3" s="182">
        <f t="shared" si="35"/>
        <v>352.29462365591399</v>
      </c>
      <c r="BN3" s="181">
        <f>SUBTOTAL(9,BN7:BN68)</f>
        <v>1218326</v>
      </c>
      <c r="BO3" s="182">
        <f t="shared" ref="BO3:BP3" si="36">SUBTOTAL(9,BO7:BO68)</f>
        <v>4433663</v>
      </c>
      <c r="BP3" s="183">
        <f t="shared" si="36"/>
        <v>1076798</v>
      </c>
      <c r="BQ3" s="20">
        <f t="shared" ref="BQ3:CB3" si="37">SUBTOTAL(1,BQ7:BQ68)</f>
        <v>449.74114043035183</v>
      </c>
      <c r="BR3" s="17">
        <f t="shared" si="37"/>
        <v>132.26472216290111</v>
      </c>
      <c r="BS3" s="19">
        <f t="shared" si="37"/>
        <v>58.685919078853722</v>
      </c>
      <c r="BT3" s="182">
        <f t="shared" si="37"/>
        <v>2525.5782805539798</v>
      </c>
      <c r="BU3" s="182">
        <f t="shared" si="37"/>
        <v>928.30875901800744</v>
      </c>
      <c r="BV3" s="182">
        <f t="shared" si="37"/>
        <v>444.91024348365067</v>
      </c>
      <c r="BW3" s="16">
        <f t="shared" si="37"/>
        <v>6.7432983906058555</v>
      </c>
      <c r="BX3" s="17">
        <f t="shared" si="37"/>
        <v>0.26168856836445348</v>
      </c>
      <c r="BY3" s="17">
        <f t="shared" si="37"/>
        <v>-0.15060505047235784</v>
      </c>
      <c r="BZ3" s="21">
        <f t="shared" si="37"/>
        <v>0.56625204558546527</v>
      </c>
      <c r="CA3" s="22">
        <f t="shared" si="37"/>
        <v>-5.3027928007775123E-2</v>
      </c>
      <c r="CB3" s="189">
        <f t="shared" si="37"/>
        <v>-7.2237369640288504E-3</v>
      </c>
      <c r="CC3" s="184"/>
    </row>
    <row r="4" spans="1:84" s="23" customFormat="1" ht="11.25" hidden="1" customHeight="1" x14ac:dyDescent="0.2">
      <c r="A4" s="24" t="s">
        <v>26</v>
      </c>
      <c r="B4" s="25">
        <f>SUBTOTAL(9,B7:B28)</f>
        <v>227402.94456705492</v>
      </c>
      <c r="C4" s="26">
        <f t="shared" ref="C4:D4" si="38">SUBTOTAL(9,C7:C28)</f>
        <v>1036483.474</v>
      </c>
      <c r="D4" s="27">
        <f t="shared" si="38"/>
        <v>294419.23505523562</v>
      </c>
      <c r="E4" s="25">
        <f>SUBTOTAL(9,E7:E28)</f>
        <v>245561.15864253606</v>
      </c>
      <c r="F4" s="26">
        <f>SUBTOTAL(9,F7:F28)</f>
        <v>1050760.736</v>
      </c>
      <c r="G4" s="27">
        <f>SUBTOTAL(9,G7:G28)</f>
        <v>300113.73671035439</v>
      </c>
      <c r="H4" s="28">
        <f t="shared" si="1"/>
        <v>0.98102552146550148</v>
      </c>
      <c r="I4" s="29">
        <f t="shared" si="2"/>
        <v>5.4971312305795106E-2</v>
      </c>
      <c r="J4" s="30">
        <f t="shared" si="3"/>
        <v>-5.3869304744613711E-3</v>
      </c>
      <c r="K4" s="31">
        <f>SUBTOTAL(9,K7:K28)</f>
        <v>94770.394989999986</v>
      </c>
      <c r="L4" s="32">
        <f t="shared" ref="L4:M4" si="39">SUBTOTAL(9,L7:L28)</f>
        <v>429451.45007028047</v>
      </c>
      <c r="M4" s="32">
        <f t="shared" si="39"/>
        <v>130104.41017000002</v>
      </c>
      <c r="N4" s="33">
        <f t="shared" si="5"/>
        <v>0.43351701123753061</v>
      </c>
      <c r="O4" s="34">
        <f t="shared" si="6"/>
        <v>4.7583032452402529E-2</v>
      </c>
      <c r="P4" s="35">
        <f t="shared" si="7"/>
        <v>2.4811741467838322E-2</v>
      </c>
      <c r="Q4" s="32">
        <f>SUBTOTAL(9,Q7:Q28)</f>
        <v>24173.500090000001</v>
      </c>
      <c r="R4" s="32">
        <f t="shared" ref="R4:S4" si="40">SUBTOTAL(9,R7:R28)</f>
        <v>93103.536610000025</v>
      </c>
      <c r="S4" s="36">
        <f t="shared" si="40"/>
        <v>23938.445379999997</v>
      </c>
      <c r="T4" s="33">
        <f t="shared" si="9"/>
        <v>7.9764577397879843E-2</v>
      </c>
      <c r="U4" s="34">
        <f t="shared" si="10"/>
        <v>-1.8677294368939029E-2</v>
      </c>
      <c r="V4" s="35">
        <f t="shared" si="11"/>
        <v>-8.8412616101738589E-3</v>
      </c>
      <c r="W4" s="37">
        <f>SUBTOTAL(9,W7:W28)</f>
        <v>103409.66508999999</v>
      </c>
      <c r="X4" s="38">
        <f t="shared" ref="X4:Y4" si="41">SUBTOTAL(9,X7:X28)</f>
        <v>423009.25</v>
      </c>
      <c r="Y4" s="39">
        <f t="shared" si="41"/>
        <v>120114.459</v>
      </c>
      <c r="Z4" s="33">
        <f t="shared" si="13"/>
        <v>0.40022979393284086</v>
      </c>
      <c r="AA4" s="34">
        <f t="shared" si="14"/>
        <v>-2.0885929993733732E-2</v>
      </c>
      <c r="AB4" s="35">
        <f t="shared" si="15"/>
        <v>-2.344489162564023E-3</v>
      </c>
      <c r="AC4" s="31">
        <f>SUBTOTAL(9,AC7:AC28)</f>
        <v>354553.41284499993</v>
      </c>
      <c r="AD4" s="32">
        <f t="shared" ref="AD4:AE4" si="42">SUBTOTAL(9,AD7:AD28)</f>
        <v>384452.00800000003</v>
      </c>
      <c r="AE4" s="32">
        <f t="shared" si="42"/>
        <v>378217.92395999999</v>
      </c>
      <c r="AF4" s="32">
        <f t="shared" ref="AF4:AG4" si="43">SUBTOTAL(9,AF7:AF28)</f>
        <v>26993.065705000034</v>
      </c>
      <c r="AG4" s="32">
        <f t="shared" si="43"/>
        <v>-6234.0840399999834</v>
      </c>
      <c r="AH4" s="31">
        <f>SUBTOTAL(9,AH7:AH28)</f>
        <v>72812.080249999999</v>
      </c>
      <c r="AI4" s="32">
        <f t="shared" ref="AI4:AL4" si="44">SUBTOTAL(9,AI7:AI28)</f>
        <v>51399.589000000007</v>
      </c>
      <c r="AJ4" s="32">
        <f t="shared" si="44"/>
        <v>47251.819399999993</v>
      </c>
      <c r="AK4" s="32">
        <f t="shared" si="44"/>
        <v>-3128.8273900000013</v>
      </c>
      <c r="AL4" s="36">
        <f t="shared" si="44"/>
        <v>-4147.7696000000014</v>
      </c>
      <c r="AM4" s="33">
        <f t="shared" ref="AM4:AM6" si="45">IF(D4=0,"0",(AE4/D4))</f>
        <v>1.2846236893762835</v>
      </c>
      <c r="AN4" s="34">
        <f t="shared" si="19"/>
        <v>-0.27451800740351273</v>
      </c>
      <c r="AO4" s="35">
        <f t="shared" si="20"/>
        <v>0.91370411598808299</v>
      </c>
      <c r="AP4" s="33">
        <f t="shared" si="21"/>
        <v>0.16049161798526901</v>
      </c>
      <c r="AQ4" s="34">
        <f t="shared" si="22"/>
        <v>-0.15969808047542838</v>
      </c>
      <c r="AR4" s="35">
        <f t="shared" ref="AR4:AR67" si="46">AP4-IF(C4=0,"0",(AI4/C4))</f>
        <v>0.11090125760871755</v>
      </c>
      <c r="AS4" s="34">
        <f t="shared" si="23"/>
        <v>0.15744637322484056</v>
      </c>
      <c r="AT4" s="34">
        <f t="shared" si="24"/>
        <v>-0.13906664476426539</v>
      </c>
      <c r="AU4" s="34">
        <f t="shared" si="25"/>
        <v>0.10852982425322005</v>
      </c>
      <c r="AV4" s="37">
        <f>SUBTOTAL(9,AV7:AV28)</f>
        <v>114453</v>
      </c>
      <c r="AW4" s="38">
        <f t="shared" ref="AW4:AX4" si="47">SUBTOTAL(9,AW7:AW28)</f>
        <v>404102</v>
      </c>
      <c r="AX4" s="39">
        <f t="shared" si="47"/>
        <v>99341</v>
      </c>
      <c r="AY4" s="37">
        <f>SUBTOTAL(9,AY7:AY28)</f>
        <v>4010.6386763070082</v>
      </c>
      <c r="AZ4" s="38">
        <f t="shared" ref="AZ4:BA4" si="48">SUBTOTAL(9,AZ7:AZ28)</f>
        <v>4008.4398184093438</v>
      </c>
      <c r="BA4" s="39">
        <f t="shared" si="48"/>
        <v>4053.8506067588332</v>
      </c>
      <c r="BB4" s="37">
        <f>SUBTOTAL(9,BB7:BB28)</f>
        <v>6039.7413394512423</v>
      </c>
      <c r="BC4" s="38">
        <f t="shared" ref="BC4:BD4" si="49">SUBTOTAL(9,BC7:BC28)</f>
        <v>5910.3962498686815</v>
      </c>
      <c r="BD4" s="39">
        <f t="shared" si="49"/>
        <v>5706.6252419354832</v>
      </c>
      <c r="BE4" s="40">
        <f t="shared" si="29"/>
        <v>-25.059384238439325</v>
      </c>
      <c r="BF4" s="40">
        <f t="shared" si="30"/>
        <v>-29.815609253843778</v>
      </c>
      <c r="BG4" s="40">
        <f t="shared" si="31"/>
        <v>-58.663647435315639</v>
      </c>
      <c r="BH4" s="41">
        <f t="shared" si="32"/>
        <v>-17.801589502230097</v>
      </c>
      <c r="BI4" s="40">
        <f t="shared" si="33"/>
        <v>-20.959920120695482</v>
      </c>
      <c r="BJ4" s="42">
        <f t="shared" si="34"/>
        <v>-40.592052437715935</v>
      </c>
      <c r="BK4" s="38">
        <f>SUBTOTAL(1,BK7:BK28)</f>
        <v>488.01454545454544</v>
      </c>
      <c r="BL4" s="38">
        <f t="shared" ref="BL4:BM4" si="50">SUBTOTAL(1,BL7:BL28)</f>
        <v>486.32848484848478</v>
      </c>
      <c r="BM4" s="38">
        <f t="shared" si="50"/>
        <v>486.28484848484845</v>
      </c>
      <c r="BN4" s="37">
        <f>SUBTOTAL(9,BN7:BN28)</f>
        <v>590206</v>
      </c>
      <c r="BO4" s="38">
        <f t="shared" ref="BO4:BP4" si="51">SUBTOTAL(9,BO7:BO28)</f>
        <v>2170331</v>
      </c>
      <c r="BP4" s="39">
        <f t="shared" si="51"/>
        <v>517982</v>
      </c>
      <c r="BQ4" s="43">
        <f>SUBTOTAL(1,BQ7:BQ28)</f>
        <v>671.69129710948084</v>
      </c>
      <c r="BR4" s="40">
        <f t="shared" ref="BR4" si="52">SUBTOTAL(1,BR7:BR28)</f>
        <v>137.06312749360876</v>
      </c>
      <c r="BS4" s="42">
        <f t="shared" ref="BS4" si="53">SUBTOTAL(1,BS7:BS28)</f>
        <v>25.913534279608687</v>
      </c>
      <c r="BT4" s="38">
        <f>SUBTOTAL(1,BT7:BT28)</f>
        <v>3636.5748563971938</v>
      </c>
      <c r="BU4" s="38">
        <f t="shared" ref="BU4" si="54">SUBTOTAL(1,BU7:BU28)</f>
        <v>1145.545854012993</v>
      </c>
      <c r="BV4" s="38">
        <f t="shared" ref="BV4" si="55">SUBTOTAL(1,BV7:BV28)</f>
        <v>324.84796922356503</v>
      </c>
      <c r="BW4" s="40">
        <f>SUBTOTAL(1,BW7:BW28)</f>
        <v>5.6473447868617193</v>
      </c>
      <c r="BX4" s="40">
        <f t="shared" ref="BX4" si="56">SUBTOTAL(1,BX7:BX28)</f>
        <v>0.33710740470369893</v>
      </c>
      <c r="BY4" s="40">
        <f t="shared" ref="BY4" si="57">SUBTOTAL(1,BY7:BY28)</f>
        <v>6.4760261311061038E-2</v>
      </c>
      <c r="BZ4" s="44">
        <f>SUBTOTAL(1,BZ7:BZ28)</f>
        <v>0.58496039908911623</v>
      </c>
      <c r="CA4" s="45">
        <f t="shared" ref="CA4" si="58">SUBTOTAL(1,CA7:CA28)</f>
        <v>-4.4210694354811439E-2</v>
      </c>
      <c r="CB4" s="190">
        <f t="shared" ref="CB4" si="59">SUBTOTAL(1,CB7:CB28)</f>
        <v>3.1457226467587869E-2</v>
      </c>
      <c r="CC4" s="38"/>
    </row>
    <row r="5" spans="1:84" s="23" customFormat="1" ht="11.25" hidden="1" customHeight="1" x14ac:dyDescent="0.2">
      <c r="A5" s="24" t="s">
        <v>27</v>
      </c>
      <c r="B5" s="25">
        <f t="shared" ref="B5" si="60">SUBTOTAL(9,B29:B54)</f>
        <v>137276.35795000003</v>
      </c>
      <c r="C5" s="26">
        <f t="shared" ref="C5:E5" si="61">SUBTOTAL(9,C29:C54)</f>
        <v>629553.54365000001</v>
      </c>
      <c r="D5" s="27">
        <f t="shared" si="61"/>
        <v>210013.957188737</v>
      </c>
      <c r="E5" s="25">
        <f t="shared" si="61"/>
        <v>133642.86200999998</v>
      </c>
      <c r="F5" s="26">
        <f>SUBTOTAL(9,F29:F54)</f>
        <v>611597.26696000015</v>
      </c>
      <c r="G5" s="27">
        <f>SUBTOTAL(9,G29:G54)</f>
        <v>197602.55623999998</v>
      </c>
      <c r="H5" s="28">
        <f t="shared" si="1"/>
        <v>1.0628099210096384</v>
      </c>
      <c r="I5" s="29">
        <f t="shared" si="2"/>
        <v>3.5621817691945612E-2</v>
      </c>
      <c r="J5" s="30">
        <f t="shared" si="3"/>
        <v>3.3450279199508826E-2</v>
      </c>
      <c r="K5" s="31">
        <f t="shared" ref="K5:M5" si="62">SUBTOTAL(9,K29:K54)</f>
        <v>79865.346129999976</v>
      </c>
      <c r="L5" s="32">
        <f t="shared" si="62"/>
        <v>377556.31978373165</v>
      </c>
      <c r="M5" s="32">
        <f t="shared" si="62"/>
        <v>126850.51820999999</v>
      </c>
      <c r="N5" s="33">
        <f t="shared" si="5"/>
        <v>0.64194775929888548</v>
      </c>
      <c r="O5" s="34">
        <f t="shared" si="6"/>
        <v>4.4344977310993294E-2</v>
      </c>
      <c r="P5" s="35">
        <f t="shared" si="7"/>
        <v>2.4619428745006999E-2</v>
      </c>
      <c r="Q5" s="32">
        <f t="shared" ref="Q5:S5" si="63">SUBTOTAL(9,Q29:Q54)</f>
        <v>18822.29219</v>
      </c>
      <c r="R5" s="32">
        <f t="shared" si="63"/>
        <v>76934.256720000019</v>
      </c>
      <c r="S5" s="36">
        <f t="shared" si="63"/>
        <v>21599.950850000001</v>
      </c>
      <c r="T5" s="33">
        <f t="shared" si="9"/>
        <v>0.10931007807290501</v>
      </c>
      <c r="U5" s="34">
        <f t="shared" si="10"/>
        <v>-3.1530157663677769E-2</v>
      </c>
      <c r="V5" s="35">
        <f t="shared" si="11"/>
        <v>-1.6482270709830313E-2</v>
      </c>
      <c r="W5" s="37">
        <f t="shared" ref="W5:Y5" si="64">SUBTOTAL(9,W29:W54)</f>
        <v>26230.297759999998</v>
      </c>
      <c r="X5" s="38">
        <f t="shared" si="64"/>
        <v>112796.963</v>
      </c>
      <c r="Y5" s="39">
        <f t="shared" si="64"/>
        <v>37108.833999999995</v>
      </c>
      <c r="Z5" s="33">
        <f t="shared" si="13"/>
        <v>0.18779531351269121</v>
      </c>
      <c r="AA5" s="34">
        <f t="shared" si="14"/>
        <v>-8.4762820330348543E-3</v>
      </c>
      <c r="AB5" s="35">
        <f t="shared" si="15"/>
        <v>3.3651842535014631E-3</v>
      </c>
      <c r="AC5" s="31">
        <f t="shared" ref="AC5:AE5" si="65">SUBTOTAL(9,AC29:AC54)</f>
        <v>174155.08767000004</v>
      </c>
      <c r="AD5" s="32">
        <f t="shared" si="65"/>
        <v>214361.43899999998</v>
      </c>
      <c r="AE5" s="32">
        <f t="shared" si="65"/>
        <v>194941.16517900003</v>
      </c>
      <c r="AF5" s="32">
        <f t="shared" ref="AF5:AJ5" si="66">SUBTOTAL(9,AF29:AF54)</f>
        <v>20786.077508999999</v>
      </c>
      <c r="AG5" s="32">
        <f t="shared" si="66"/>
        <v>-19420.273821000002</v>
      </c>
      <c r="AH5" s="31">
        <f t="shared" si="66"/>
        <v>45249.541729999997</v>
      </c>
      <c r="AI5" s="32">
        <f t="shared" si="66"/>
        <v>38624.749000000003</v>
      </c>
      <c r="AJ5" s="32">
        <f t="shared" si="66"/>
        <v>27109.302029999999</v>
      </c>
      <c r="AK5" s="32">
        <f t="shared" ref="AK5:AL5" si="67">SUBTOTAL(9,AK29:AK54)</f>
        <v>-18140.239700000002</v>
      </c>
      <c r="AL5" s="36">
        <f t="shared" si="67"/>
        <v>-11515.446970000003</v>
      </c>
      <c r="AM5" s="33">
        <f t="shared" si="45"/>
        <v>0.92822957001761919</v>
      </c>
      <c r="AN5" s="34">
        <f t="shared" si="19"/>
        <v>-0.34041632262350319</v>
      </c>
      <c r="AO5" s="35">
        <f t="shared" si="20"/>
        <v>0.5877320203458567</v>
      </c>
      <c r="AP5" s="33">
        <f t="shared" si="21"/>
        <v>0.12908333518822845</v>
      </c>
      <c r="AQ5" s="34">
        <f t="shared" si="22"/>
        <v>-0.20054036991094942</v>
      </c>
      <c r="AR5" s="35">
        <f t="shared" si="46"/>
        <v>6.7730731601783695E-2</v>
      </c>
      <c r="AS5" s="34">
        <f t="shared" si="23"/>
        <v>0.13719104927506176</v>
      </c>
      <c r="AT5" s="34">
        <f t="shared" si="24"/>
        <v>-0.20139449917431329</v>
      </c>
      <c r="AU5" s="34">
        <f t="shared" si="25"/>
        <v>7.4037155223200091E-2</v>
      </c>
      <c r="AV5" s="37">
        <f t="shared" ref="AV5:BD5" si="68">SUBTOTAL(9,AV29:AV54)</f>
        <v>119083</v>
      </c>
      <c r="AW5" s="38">
        <f t="shared" si="68"/>
        <v>394603</v>
      </c>
      <c r="AX5" s="39">
        <f t="shared" si="68"/>
        <v>95521</v>
      </c>
      <c r="AY5" s="37">
        <f t="shared" si="68"/>
        <v>3692.3723231053259</v>
      </c>
      <c r="AZ5" s="38">
        <f t="shared" si="68"/>
        <v>3661.3963986928106</v>
      </c>
      <c r="BA5" s="39">
        <f t="shared" si="68"/>
        <v>3710.1100000000006</v>
      </c>
      <c r="BB5" s="37">
        <f t="shared" si="68"/>
        <v>6762.3968000000004</v>
      </c>
      <c r="BC5" s="38">
        <f t="shared" si="68"/>
        <v>6580.0626596850852</v>
      </c>
      <c r="BD5" s="39">
        <f t="shared" si="68"/>
        <v>6469.3099999999995</v>
      </c>
      <c r="BE5" s="40">
        <f t="shared" si="29"/>
        <v>-26.870901401845227</v>
      </c>
      <c r="BF5" s="40">
        <f t="shared" si="30"/>
        <v>-32.246081619309045</v>
      </c>
      <c r="BG5" s="40">
        <f t="shared" si="31"/>
        <v>-62.795537527093401</v>
      </c>
      <c r="BH5" s="41">
        <f t="shared" si="32"/>
        <v>-15.410298779931709</v>
      </c>
      <c r="BI5" s="40">
        <f t="shared" si="33"/>
        <v>-18.345229582375403</v>
      </c>
      <c r="BJ5" s="42">
        <f t="shared" si="34"/>
        <v>-35.400128685233618</v>
      </c>
      <c r="BK5" s="38">
        <f>SUBTOTAL(1,BK29:BK54)</f>
        <v>382.38461538461536</v>
      </c>
      <c r="BL5" s="38">
        <f t="shared" ref="BL5:BM5" si="69">SUBTOTAL(1,BL29:BL54)</f>
        <v>380.03846153846155</v>
      </c>
      <c r="BM5" s="38">
        <f t="shared" si="69"/>
        <v>379.11538461538464</v>
      </c>
      <c r="BN5" s="37">
        <f>SUBTOTAL(9,BN29:BN54)</f>
        <v>560219</v>
      </c>
      <c r="BO5" s="38">
        <f t="shared" ref="BO5:BP5" si="70">SUBTOTAL(9,BO29:BO54)</f>
        <v>1959508</v>
      </c>
      <c r="BP5" s="39">
        <f t="shared" si="70"/>
        <v>494536</v>
      </c>
      <c r="BQ5" s="43">
        <f>SUBTOTAL(1,BQ29:BQ54)</f>
        <v>409.92804243489758</v>
      </c>
      <c r="BR5" s="40">
        <f t="shared" ref="BR5" si="71">SUBTOTAL(1,BR29:BR54)</f>
        <v>174.82437864123341</v>
      </c>
      <c r="BS5" s="42">
        <f t="shared" ref="BS5" si="72">SUBTOTAL(1,BS29:BS54)</f>
        <v>97.371762327882209</v>
      </c>
      <c r="BT5" s="38">
        <f>SUBTOTAL(1,BT29:BT54)</f>
        <v>2119.2153812603124</v>
      </c>
      <c r="BU5" s="38">
        <f t="shared" ref="BU5" si="73">SUBTOTAL(1,BU29:BU54)</f>
        <v>1018.7987828626772</v>
      </c>
      <c r="BV5" s="38">
        <f t="shared" ref="BV5" si="74">SUBTOTAL(1,BV29:BV54)</f>
        <v>570.06998404348599</v>
      </c>
      <c r="BW5" s="40">
        <f>SUBTOTAL(1,BW29:BW54)</f>
        <v>5.2043779303564186</v>
      </c>
      <c r="BX5" s="40">
        <f t="shared" ref="BX5" si="75">SUBTOTAL(1,BX29:BX54)</f>
        <v>0.48460918409522907</v>
      </c>
      <c r="BY5" s="40">
        <f t="shared" ref="BY5" si="76">SUBTOTAL(1,BY29:BY54)</f>
        <v>0.21958510545418444</v>
      </c>
      <c r="BZ5" s="44">
        <f>SUBTOTAL(1,BZ29:BZ54)</f>
        <v>0.5527455645795547</v>
      </c>
      <c r="CA5" s="45">
        <f t="shared" ref="CA5" si="77">SUBTOTAL(1,CA29:CA54)</f>
        <v>-7.5958230746557984E-2</v>
      </c>
      <c r="CB5" s="190">
        <f t="shared" ref="CB5" si="78">SUBTOTAL(1,CB29:CB54)</f>
        <v>1.242476297049506E-2</v>
      </c>
      <c r="CC5" s="38"/>
    </row>
    <row r="6" spans="1:84" s="23" customFormat="1" ht="3.75" hidden="1" customHeight="1" x14ac:dyDescent="0.2">
      <c r="A6" s="46" t="s">
        <v>28</v>
      </c>
      <c r="B6" s="47">
        <f>SUBTOTAL(9,B55:B68)</f>
        <v>6735.7735882999987</v>
      </c>
      <c r="C6" s="48">
        <f t="shared" ref="C6:D6" si="79">SUBTOTAL(9,C55:C68)</f>
        <v>32120.284</v>
      </c>
      <c r="D6" s="49">
        <f t="shared" si="79"/>
        <v>8669.5733949835994</v>
      </c>
      <c r="E6" s="47">
        <f>SUBTOTAL(9,E55:E68)</f>
        <v>7316.8467500000006</v>
      </c>
      <c r="F6" s="48">
        <f>SUBTOTAL(9,F55:F68)</f>
        <v>31703.232999999997</v>
      </c>
      <c r="G6" s="49">
        <f>SUBTOTAL(9,G55:G68)</f>
        <v>8653.5023899999997</v>
      </c>
      <c r="H6" s="50">
        <f t="shared" ref="H6:H37" si="80">IF(G6=0,"0",(D6/G6))</f>
        <v>1.0018571676830148</v>
      </c>
      <c r="I6" s="51">
        <f t="shared" si="2"/>
        <v>8.1272957237442989E-2</v>
      </c>
      <c r="J6" s="52">
        <f t="shared" si="3"/>
        <v>-1.1297673654460327E-2</v>
      </c>
      <c r="K6" s="53">
        <f>SUBTOTAL(9,K55:K68)</f>
        <v>3538.2520999999992</v>
      </c>
      <c r="L6" s="54">
        <f t="shared" ref="L6:M6" si="81">SUBTOTAL(9,L55:L68)</f>
        <v>16550.811710000002</v>
      </c>
      <c r="M6" s="54">
        <f t="shared" si="81"/>
        <v>4878.1768899999997</v>
      </c>
      <c r="N6" s="55">
        <f t="shared" si="5"/>
        <v>0.5637228338478566</v>
      </c>
      <c r="O6" s="56">
        <f t="shared" si="6"/>
        <v>8.0146749655578164E-2</v>
      </c>
      <c r="P6" s="57">
        <f t="shared" si="7"/>
        <v>4.1668451886243907E-2</v>
      </c>
      <c r="Q6" s="54">
        <f>SUBTOTAL(9,Q55:Q68)</f>
        <v>1351.19937</v>
      </c>
      <c r="R6" s="54">
        <f t="shared" ref="R6:S6" si="82">SUBTOTAL(9,R55:R68)</f>
        <v>5013.1851499999993</v>
      </c>
      <c r="S6" s="58">
        <f t="shared" si="82"/>
        <v>1233.4595300000001</v>
      </c>
      <c r="T6" s="55">
        <f t="shared" si="9"/>
        <v>0.1425387634289427</v>
      </c>
      <c r="U6" s="56">
        <f t="shared" si="10"/>
        <v>-4.2130864918815153E-2</v>
      </c>
      <c r="V6" s="57">
        <f t="shared" si="11"/>
        <v>-1.5589751413691788E-2</v>
      </c>
      <c r="W6" s="59">
        <f>SUBTOTAL(9,W55:W68)</f>
        <v>1990.3129999999999</v>
      </c>
      <c r="X6" s="60">
        <f t="shared" ref="X6:Y6" si="83">SUBTOTAL(9,X55:X68)</f>
        <v>8375.1930000000011</v>
      </c>
      <c r="Y6" s="61">
        <f t="shared" si="83"/>
        <v>2108.0472799999998</v>
      </c>
      <c r="Z6" s="55">
        <f t="shared" si="13"/>
        <v>0.24360625154920654</v>
      </c>
      <c r="AA6" s="56">
        <f t="shared" si="14"/>
        <v>-2.841160915014454E-2</v>
      </c>
      <c r="AB6" s="57">
        <f t="shared" si="15"/>
        <v>-2.0568477886116404E-2</v>
      </c>
      <c r="AC6" s="53">
        <f>SUBTOTAL(9,AC55:AC68)</f>
        <v>7483.7439000000013</v>
      </c>
      <c r="AD6" s="54">
        <f t="shared" ref="AD6" si="84">SUBTOTAL(9,AD55:AD68)</f>
        <v>8885.7000000000007</v>
      </c>
      <c r="AE6" s="54">
        <f>SUBTOTAL(9,AE55:AE68)</f>
        <v>8896.0115900000019</v>
      </c>
      <c r="AF6" s="54">
        <f t="shared" ref="AF6:AG6" si="85">SUBTOTAL(9,AF55:AF68)</f>
        <v>1412.2676899999997</v>
      </c>
      <c r="AG6" s="54">
        <f t="shared" si="85"/>
        <v>10.311590000000507</v>
      </c>
      <c r="AH6" s="53">
        <f>SUBTOTAL(9,AH55:AH68)</f>
        <v>2347.6605600000003</v>
      </c>
      <c r="AI6" s="54">
        <f t="shared" ref="AI6" si="86">SUBTOTAL(9,AI55:AI68)</f>
        <v>2290.4059999999999</v>
      </c>
      <c r="AJ6" s="54">
        <f>SUBTOTAL(9,AJ55:AJ68)</f>
        <v>2091.3180299999999</v>
      </c>
      <c r="AK6" s="54">
        <f t="shared" ref="AK6:AL6" si="87">SUBTOTAL(9,AK55:AK68)</f>
        <v>-256.34253000000007</v>
      </c>
      <c r="AL6" s="58">
        <f t="shared" si="87"/>
        <v>-199.08796999999998</v>
      </c>
      <c r="AM6" s="55">
        <f t="shared" si="45"/>
        <v>1.0261187240363436</v>
      </c>
      <c r="AN6" s="56">
        <f t="shared" si="19"/>
        <v>-8.4925731644177382E-2</v>
      </c>
      <c r="AO6" s="57">
        <f t="shared" si="20"/>
        <v>0.74948044773716771</v>
      </c>
      <c r="AP6" s="55">
        <f t="shared" si="21"/>
        <v>0.24122502166139814</v>
      </c>
      <c r="AQ6" s="56">
        <f t="shared" si="22"/>
        <v>-0.10731112332985776</v>
      </c>
      <c r="AR6" s="57">
        <f t="shared" si="46"/>
        <v>0.16991786883547666</v>
      </c>
      <c r="AS6" s="56">
        <f t="shared" si="23"/>
        <v>0.24167301697596227</v>
      </c>
      <c r="AT6" s="56">
        <f t="shared" si="24"/>
        <v>-7.9183854872556358E-2</v>
      </c>
      <c r="AU6" s="56">
        <f t="shared" si="25"/>
        <v>0.16942782986838872</v>
      </c>
      <c r="AV6" s="59">
        <f>SUBTOTAL(9,AV55:AV68)</f>
        <v>6823</v>
      </c>
      <c r="AW6" s="60">
        <f t="shared" ref="AW6:AX6" si="88">SUBTOTAL(9,AW55:AW68)</f>
        <v>26925</v>
      </c>
      <c r="AX6" s="61">
        <f t="shared" si="88"/>
        <v>7284</v>
      </c>
      <c r="AY6" s="59">
        <f>SUBTOTAL(9,AY55:AY68)</f>
        <v>149.66</v>
      </c>
      <c r="AZ6" s="60">
        <f t="shared" ref="AZ6:BA6" si="89">SUBTOTAL(9,AZ55:AZ68)</f>
        <v>149.16</v>
      </c>
      <c r="BA6" s="61">
        <f t="shared" si="89"/>
        <v>147.5</v>
      </c>
      <c r="BB6" s="59">
        <f>SUBTOTAL(9,BB55:BB68)</f>
        <v>284</v>
      </c>
      <c r="BC6" s="60">
        <f t="shared" ref="BC6:BD6" si="90">SUBTOTAL(9,BC55:BC68)</f>
        <v>279</v>
      </c>
      <c r="BD6" s="61">
        <f t="shared" si="90"/>
        <v>273.5</v>
      </c>
      <c r="BE6" s="62">
        <f t="shared" si="29"/>
        <v>-44.3864406779661</v>
      </c>
      <c r="BF6" s="62">
        <f t="shared" si="30"/>
        <v>-51.984774679480644</v>
      </c>
      <c r="BG6" s="62">
        <f t="shared" si="31"/>
        <v>-104.55672761816454</v>
      </c>
      <c r="BH6" s="63">
        <f t="shared" si="32"/>
        <v>-23.937842778793421</v>
      </c>
      <c r="BI6" s="62">
        <f t="shared" si="33"/>
        <v>-27.941950760014077</v>
      </c>
      <c r="BJ6" s="64">
        <f t="shared" si="34"/>
        <v>-56.10630156015543</v>
      </c>
      <c r="BK6" s="60">
        <f>SUBTOTAL(1,BK55:BK68)</f>
        <v>92.714285714285708</v>
      </c>
      <c r="BL6" s="60">
        <f t="shared" ref="BL6:BM6" si="91">SUBTOTAL(1,BL55:BL68)</f>
        <v>91.857142857142861</v>
      </c>
      <c r="BM6" s="60">
        <f t="shared" si="91"/>
        <v>91.928571428571431</v>
      </c>
      <c r="BN6" s="59">
        <f>SUBTOTAL(9,BN55:BN68)</f>
        <v>67901</v>
      </c>
      <c r="BO6" s="60">
        <f t="shared" ref="BO6:BP6" si="92">SUBTOTAL(9,BO55:BO68)</f>
        <v>303824</v>
      </c>
      <c r="BP6" s="61">
        <f t="shared" si="92"/>
        <v>64280</v>
      </c>
      <c r="BQ6" s="65">
        <f t="shared" ref="BQ6:CB6" si="93">SUBTOTAL(1,BQ55:BQ68)</f>
        <v>174.90093335470763</v>
      </c>
      <c r="BR6" s="62">
        <f t="shared" si="93"/>
        <v>45.685008897743323</v>
      </c>
      <c r="BS6" s="64">
        <f t="shared" si="93"/>
        <v>38.340243443757345</v>
      </c>
      <c r="BT6" s="60">
        <f t="shared" si="93"/>
        <v>1534.4004743457408</v>
      </c>
      <c r="BU6" s="60">
        <f t="shared" si="93"/>
        <v>418.88327974292923</v>
      </c>
      <c r="BV6" s="60">
        <f t="shared" si="93"/>
        <v>401.14001342409125</v>
      </c>
      <c r="BW6" s="62">
        <f t="shared" si="93"/>
        <v>11.323506336952736</v>
      </c>
      <c r="BX6" s="62">
        <f t="shared" si="93"/>
        <v>-0.27082217509722967</v>
      </c>
      <c r="BY6" s="62">
        <f t="shared" si="93"/>
        <v>-1.1765322585670235</v>
      </c>
      <c r="BZ6" s="66">
        <f t="shared" si="93"/>
        <v>0.56193666909070483</v>
      </c>
      <c r="CA6" s="67">
        <f t="shared" si="93"/>
        <v>-2.4298732947549893E-2</v>
      </c>
      <c r="CB6" s="191">
        <f t="shared" si="93"/>
        <v>-0.10449817937782811</v>
      </c>
      <c r="CC6" s="38"/>
    </row>
    <row r="7" spans="1:84" s="23" customFormat="1" ht="15" customHeight="1" x14ac:dyDescent="0.2">
      <c r="A7" s="68" t="s">
        <v>29</v>
      </c>
      <c r="B7" s="69">
        <v>22260.906000499999</v>
      </c>
      <c r="C7" s="70">
        <v>105641.61500000001</v>
      </c>
      <c r="D7" s="71">
        <v>29548.529289999991</v>
      </c>
      <c r="E7" s="69">
        <v>22726.132000000001</v>
      </c>
      <c r="F7" s="70">
        <v>102247.607</v>
      </c>
      <c r="G7" s="71">
        <v>29690.811289999998</v>
      </c>
      <c r="H7" s="72">
        <f t="shared" si="80"/>
        <v>0.99520787766254382</v>
      </c>
      <c r="I7" s="73">
        <f>H7-IF(E7=0,"0",(B7/E7))</f>
        <v>1.5678849119543314E-2</v>
      </c>
      <c r="J7" s="74">
        <f t="shared" ref="J7:J38" si="94">H7-IF(F7=0,"0",(C7/F7))</f>
        <v>-3.7986131464730843E-2</v>
      </c>
      <c r="K7" s="69">
        <v>13032.773999999999</v>
      </c>
      <c r="L7" s="70">
        <v>60149.045995824345</v>
      </c>
      <c r="M7" s="70">
        <v>17290.845000000001</v>
      </c>
      <c r="N7" s="75">
        <f t="shared" ref="N7:N38" si="95">IF(G7=0,"0",(M7/G7))</f>
        <v>0.58236350738666531</v>
      </c>
      <c r="O7" s="76">
        <f>N7-IF(E7=0,"0",(K7/E7))</f>
        <v>8.8926677382817898E-3</v>
      </c>
      <c r="P7" s="77">
        <f t="shared" ref="P7:P38" si="96">N7-IF(F7=0,"0",(L7/F7))</f>
        <v>-5.9049886752947645E-3</v>
      </c>
      <c r="Q7" s="69">
        <v>2294.6030000000001</v>
      </c>
      <c r="R7" s="70">
        <v>7945.7740000000003</v>
      </c>
      <c r="S7" s="71">
        <v>2365.0202899999999</v>
      </c>
      <c r="T7" s="78">
        <f>S7/G7</f>
        <v>7.9654956777706828E-2</v>
      </c>
      <c r="U7" s="79">
        <f>T7-Q7/E7</f>
        <v>-2.1312642988060612E-2</v>
      </c>
      <c r="V7" s="80">
        <f>T7-R7/F7</f>
        <v>1.9438568983717597E-3</v>
      </c>
      <c r="W7" s="69">
        <v>5636.5450000000001</v>
      </c>
      <c r="X7" s="70">
        <v>25625.760999999999</v>
      </c>
      <c r="Y7" s="71">
        <v>7990.5209999999997</v>
      </c>
      <c r="Z7" s="78">
        <f t="shared" ref="Z7:Z38" si="97">Y7/G7</f>
        <v>0.26912437393353561</v>
      </c>
      <c r="AA7" s="79">
        <f>Z7-W7/E7</f>
        <v>2.1103945292181264E-2</v>
      </c>
      <c r="AB7" s="80">
        <f t="shared" ref="AB7:AB38" si="98">Z7-X7/F7</f>
        <v>1.8499818974513471E-2</v>
      </c>
      <c r="AC7" s="69">
        <v>56096.133999999998</v>
      </c>
      <c r="AD7" s="70">
        <v>55678.599000000002</v>
      </c>
      <c r="AE7" s="70">
        <v>60764.753560000012</v>
      </c>
      <c r="AF7" s="70">
        <f>AE7-AC7</f>
        <v>4668.6195600000137</v>
      </c>
      <c r="AG7" s="71">
        <f>AE7-AD7</f>
        <v>5086.15456000001</v>
      </c>
      <c r="AH7" s="69">
        <v>12069.464079999998</v>
      </c>
      <c r="AI7" s="70">
        <v>9189.2780000000002</v>
      </c>
      <c r="AJ7" s="70">
        <v>10718.439259999999</v>
      </c>
      <c r="AK7" s="70">
        <f t="shared" ref="AK7:AK67" si="99">AJ7-AH7</f>
        <v>-1351.0248199999987</v>
      </c>
      <c r="AL7" s="71">
        <f t="shared" ref="AL7:AL67" si="100">AJ7-AI7</f>
        <v>1529.1612599999989</v>
      </c>
      <c r="AM7" s="78">
        <f>IF(D7=0,"0",(AE7/D7))</f>
        <v>2.0564391873325629</v>
      </c>
      <c r="AN7" s="79">
        <f>AM7-IF(B7=0,"0",(AC7/B7))</f>
        <v>-0.46350020771003031</v>
      </c>
      <c r="AO7" s="80">
        <f>AM7-IF(C7=0,"0",(AD7/C7))</f>
        <v>1.5293874284210771</v>
      </c>
      <c r="AP7" s="78">
        <f>IF(D7=0,"0",(AJ7/D7))</f>
        <v>0.36274019443760958</v>
      </c>
      <c r="AQ7" s="79">
        <f>AP7-IF(B7=0,"0",(AH7/B7))</f>
        <v>-0.17944187486940372</v>
      </c>
      <c r="AR7" s="80">
        <f t="shared" si="46"/>
        <v>0.2757547957384322</v>
      </c>
      <c r="AS7" s="79">
        <f t="shared" ref="AS7:AS38" si="101">AJ7/G7</f>
        <v>0.36100189904915192</v>
      </c>
      <c r="AT7" s="79">
        <f>AS7-AH7/E7</f>
        <v>-0.1700811765925806</v>
      </c>
      <c r="AU7" s="79">
        <f t="shared" ref="AU7:AU38" si="102">AS7-AI7/F7</f>
        <v>0.2711291062316144</v>
      </c>
      <c r="AV7" s="69">
        <v>10732</v>
      </c>
      <c r="AW7" s="70">
        <v>35704</v>
      </c>
      <c r="AX7" s="145">
        <v>8754</v>
      </c>
      <c r="AY7" s="81">
        <v>526.8266666666666</v>
      </c>
      <c r="AZ7" s="82">
        <v>533.55958333333342</v>
      </c>
      <c r="BA7" s="83">
        <v>560</v>
      </c>
      <c r="BB7" s="81">
        <v>854.60000000000014</v>
      </c>
      <c r="BC7" s="82">
        <v>827.59083333333342</v>
      </c>
      <c r="BD7" s="83">
        <v>793</v>
      </c>
      <c r="BE7" s="84">
        <f>AX7/BA7/3</f>
        <v>5.2107142857142863</v>
      </c>
      <c r="BF7" s="84">
        <f>BE7-AV7/AY7/3</f>
        <v>-1.5796278888149713</v>
      </c>
      <c r="BG7" s="84">
        <f>BE7-AW7/AZ7/12</f>
        <v>-0.36567010746891704</v>
      </c>
      <c r="BH7" s="286">
        <f>AX7/BD7/3</f>
        <v>3.6796973518284997</v>
      </c>
      <c r="BI7" s="287">
        <f>BH7-AV7/BB7/3</f>
        <v>-0.50627659309700146</v>
      </c>
      <c r="BJ7" s="288">
        <f>BH7-AW7/BC7/12</f>
        <v>8.4523005407311391E-2</v>
      </c>
      <c r="BK7" s="70">
        <v>861</v>
      </c>
      <c r="BL7" s="70">
        <v>861</v>
      </c>
      <c r="BM7" s="70">
        <v>868</v>
      </c>
      <c r="BN7" s="69">
        <v>48769</v>
      </c>
      <c r="BO7" s="70">
        <v>177156</v>
      </c>
      <c r="BP7" s="71">
        <v>50928</v>
      </c>
      <c r="BQ7" s="87">
        <f>G7*1000/BP7</f>
        <v>582.99582331919567</v>
      </c>
      <c r="BR7" s="87">
        <f t="shared" ref="BR7:BR66" si="103">BQ7-E7*1000/BN7</f>
        <v>117.00037539120865</v>
      </c>
      <c r="BS7" s="87">
        <f t="shared" ref="BS7:BS38" si="104">BQ7-F7*1000/BO7</f>
        <v>5.8344119077842151</v>
      </c>
      <c r="BT7" s="88">
        <f t="shared" ref="BT7:BT38" si="105">G7*1000/AX7</f>
        <v>3391.6850913867943</v>
      </c>
      <c r="BU7" s="87">
        <f t="shared" ref="BU7:BU67" si="106">BT7-E7*1000/AV7</f>
        <v>1274.0805442380802</v>
      </c>
      <c r="BV7" s="89">
        <f t="shared" ref="BV7:BV38" si="107">BT7-F7*1000/AW7</f>
        <v>527.92733315242276</v>
      </c>
      <c r="BW7" s="84">
        <f>BP7/AX7</f>
        <v>5.8176833447566825</v>
      </c>
      <c r="BX7" s="84">
        <f>BW7-BN7/AV7</f>
        <v>1.2734231882154976</v>
      </c>
      <c r="BY7" s="84">
        <f>BW7-BO7/AW7</f>
        <v>0.85588634722139201</v>
      </c>
      <c r="BZ7" s="166">
        <f>(BP7/BM7)/89</f>
        <v>0.65924506808885208</v>
      </c>
      <c r="CA7" s="228">
        <f>BZ7-(BN7/BK7)/89</f>
        <v>2.2814995922961878E-2</v>
      </c>
      <c r="CB7" s="117">
        <f>BZ7-(BO7/BL7)/365</f>
        <v>9.5529732305357329E-2</v>
      </c>
      <c r="CC7" s="76"/>
      <c r="CD7" s="91"/>
      <c r="CE7" s="111"/>
      <c r="CF7" s="90"/>
    </row>
    <row r="8" spans="1:84" s="23" customFormat="1" ht="15" customHeight="1" x14ac:dyDescent="0.2">
      <c r="A8" s="68" t="s">
        <v>30</v>
      </c>
      <c r="B8" s="69">
        <v>15788.947586722588</v>
      </c>
      <c r="C8" s="70">
        <v>77898.229000000007</v>
      </c>
      <c r="D8" s="71">
        <v>22390.205679999999</v>
      </c>
      <c r="E8" s="69">
        <v>18432.8368295361</v>
      </c>
      <c r="F8" s="70">
        <v>80842.66</v>
      </c>
      <c r="G8" s="71">
        <v>23077.884050354398</v>
      </c>
      <c r="H8" s="72">
        <f t="shared" si="80"/>
        <v>0.97020184481151173</v>
      </c>
      <c r="I8" s="73">
        <f t="shared" si="2"/>
        <v>0.11363550438674541</v>
      </c>
      <c r="J8" s="74">
        <f t="shared" si="94"/>
        <v>6.6235929331098786E-3</v>
      </c>
      <c r="K8" s="69">
        <v>7863.120359999999</v>
      </c>
      <c r="L8" s="70">
        <v>35620.996079999997</v>
      </c>
      <c r="M8" s="70">
        <v>10421.816310000002</v>
      </c>
      <c r="N8" s="75">
        <f t="shared" si="95"/>
        <v>0.45159323477231694</v>
      </c>
      <c r="O8" s="76">
        <f t="shared" ref="O8:O67" si="108">N8-IF(E8=0,"0",(K8/E8))</f>
        <v>2.5011019960952452E-2</v>
      </c>
      <c r="P8" s="77">
        <f t="shared" si="96"/>
        <v>1.0971957837589696E-2</v>
      </c>
      <c r="Q8" s="69">
        <v>1701.05961</v>
      </c>
      <c r="R8" s="70">
        <v>6582.2319200000002</v>
      </c>
      <c r="S8" s="71">
        <v>1408.47306</v>
      </c>
      <c r="T8" s="78">
        <f t="shared" ref="T8:T38" si="109">S8/G8</f>
        <v>6.103129112386587E-2</v>
      </c>
      <c r="U8" s="79">
        <f t="shared" ref="U8:U67" si="110">T8-Q8/E8</f>
        <v>-3.1252909389116741E-2</v>
      </c>
      <c r="V8" s="80">
        <f t="shared" ref="V8:V38" si="111">T8-R8/F8</f>
        <v>-2.0388987723960257E-2</v>
      </c>
      <c r="W8" s="69">
        <v>6519.8954299999996</v>
      </c>
      <c r="X8" s="70">
        <v>28787.975999999999</v>
      </c>
      <c r="Y8" s="71">
        <v>8631.5840000000007</v>
      </c>
      <c r="Z8" s="78">
        <f t="shared" si="97"/>
        <v>0.37401973166892</v>
      </c>
      <c r="AA8" s="79">
        <f t="shared" ref="AA8:AA67" si="112">Z8-W8/E8</f>
        <v>2.0308824861956953E-2</v>
      </c>
      <c r="AB8" s="80">
        <f t="shared" si="98"/>
        <v>1.7920909586618405E-2</v>
      </c>
      <c r="AC8" s="69">
        <v>55205.927160000014</v>
      </c>
      <c r="AD8" s="70">
        <v>55565.83</v>
      </c>
      <c r="AE8" s="70">
        <v>55600.384929999993</v>
      </c>
      <c r="AF8" s="70">
        <f t="shared" ref="AF8:AF67" si="113">AE8-AC8</f>
        <v>394.45776999997906</v>
      </c>
      <c r="AG8" s="71">
        <f t="shared" ref="AG8:AG67" si="114">AE8-AD8</f>
        <v>34.554929999991145</v>
      </c>
      <c r="AH8" s="69">
        <v>9491.9390400000011</v>
      </c>
      <c r="AI8" s="70">
        <v>9200.6790000000001</v>
      </c>
      <c r="AJ8" s="70">
        <v>8994.844149999999</v>
      </c>
      <c r="AK8" s="70">
        <f t="shared" si="99"/>
        <v>-497.09489000000212</v>
      </c>
      <c r="AL8" s="71">
        <f t="shared" si="100"/>
        <v>-205.8348500000011</v>
      </c>
      <c r="AM8" s="78">
        <f>IF(D8=0,"0",(AE8/D8))</f>
        <v>2.4832458318891155</v>
      </c>
      <c r="AN8" s="79">
        <f t="shared" ref="AN8:AN67" si="115">AM8-IF(B8=0,"0",(AC8/B8))</f>
        <v>-1.0132460562988204</v>
      </c>
      <c r="AO8" s="80">
        <f t="shared" ref="AO8:AO67" si="116">AM8-IF(C8=0,"0",(AD8/C8))</f>
        <v>1.7699326961052455</v>
      </c>
      <c r="AP8" s="78">
        <f t="shared" si="21"/>
        <v>0.40173119794226025</v>
      </c>
      <c r="AQ8" s="79">
        <f t="shared" ref="AQ8:AQ67" si="117">AP8-IF(B8=0,"0",(AH8/B8))</f>
        <v>-0.19944497215168983</v>
      </c>
      <c r="AR8" s="80">
        <f t="shared" si="46"/>
        <v>0.28361966808963679</v>
      </c>
      <c r="AS8" s="79">
        <f t="shared" si="101"/>
        <v>0.38976034936191944</v>
      </c>
      <c r="AT8" s="79">
        <f t="shared" ref="AT8:AT67" si="118">AS8-AH8/E8</f>
        <v>-0.1251869226060322</v>
      </c>
      <c r="AU8" s="79">
        <f t="shared" si="102"/>
        <v>0.27595064789984486</v>
      </c>
      <c r="AV8" s="69">
        <v>7145</v>
      </c>
      <c r="AW8" s="70">
        <v>22908</v>
      </c>
      <c r="AX8" s="71">
        <v>5550</v>
      </c>
      <c r="AY8" s="81">
        <v>452.32333333333338</v>
      </c>
      <c r="AZ8" s="82">
        <v>462.89465277777782</v>
      </c>
      <c r="BA8" s="83">
        <v>437.93</v>
      </c>
      <c r="BB8" s="81">
        <v>466.26666666666671</v>
      </c>
      <c r="BC8" s="82">
        <v>448.07250000000005</v>
      </c>
      <c r="BD8" s="83">
        <v>391.01333333333332</v>
      </c>
      <c r="BE8" s="84">
        <f>AX8/BA8/3</f>
        <v>4.2244194277624283</v>
      </c>
      <c r="BF8" s="84">
        <f>BE8-AV8/AY8/3</f>
        <v>-1.0409880609808742</v>
      </c>
      <c r="BG8" s="84">
        <f>BE8-AW8/AZ8/12</f>
        <v>0.1003709244057589</v>
      </c>
      <c r="BH8" s="85">
        <f t="shared" ref="BH8:BH68" si="119">AX8/BD8/3</f>
        <v>4.731296460478756</v>
      </c>
      <c r="BI8" s="84">
        <f t="shared" ref="BI8:BI68" si="120">BH8-AV8/BB8/3</f>
        <v>-0.376653210667941</v>
      </c>
      <c r="BJ8" s="86">
        <f t="shared" ref="BJ8:BJ68" si="121">BH8-AW8/BC8/12</f>
        <v>0.47082521977552183</v>
      </c>
      <c r="BK8" s="70">
        <v>730</v>
      </c>
      <c r="BL8" s="70">
        <v>693</v>
      </c>
      <c r="BM8" s="70">
        <v>794</v>
      </c>
      <c r="BN8" s="69">
        <v>40123</v>
      </c>
      <c r="BO8" s="70">
        <v>132997</v>
      </c>
      <c r="BP8" s="71">
        <v>31709</v>
      </c>
      <c r="BQ8" s="87">
        <f t="shared" ref="BQ8:BQ38" si="122">G8*1000/BP8</f>
        <v>727.8023290029455</v>
      </c>
      <c r="BR8" s="87">
        <f t="shared" si="103"/>
        <v>268.39408860377051</v>
      </c>
      <c r="BS8" s="87">
        <f t="shared" si="104"/>
        <v>119.94906915497904</v>
      </c>
      <c r="BT8" s="88">
        <f t="shared" si="105"/>
        <v>4158.1773063701621</v>
      </c>
      <c r="BU8" s="87">
        <f t="shared" si="106"/>
        <v>1578.35409719786</v>
      </c>
      <c r="BV8" s="89">
        <f t="shared" si="107"/>
        <v>629.16298822802855</v>
      </c>
      <c r="BW8" s="84">
        <f t="shared" ref="BW8:BW67" si="123">BP8/AX8</f>
        <v>5.7133333333333329</v>
      </c>
      <c r="BX8" s="84">
        <f t="shared" ref="BX8:BX67" si="124">BW8-BN8/AV8</f>
        <v>9.7797993935152761E-2</v>
      </c>
      <c r="BY8" s="84">
        <f t="shared" ref="BY8:BY67" si="125">BW8-BO8/AW8</f>
        <v>-9.2367731796752395E-2</v>
      </c>
      <c r="BZ8" s="78">
        <f>(BP8/BM8)/89</f>
        <v>0.44871649732544644</v>
      </c>
      <c r="CA8" s="79">
        <f>BZ8-(BN8/BK8)/89</f>
        <v>-0.16884545434455506</v>
      </c>
      <c r="CB8" s="115">
        <f>BZ8-(BO8/BL8)/365</f>
        <v>-7.7077647646780656E-2</v>
      </c>
      <c r="CC8" s="76"/>
      <c r="CD8" s="91"/>
      <c r="CE8" s="111"/>
      <c r="CF8" s="90"/>
    </row>
    <row r="9" spans="1:84" s="23" customFormat="1" ht="15" customHeight="1" x14ac:dyDescent="0.2">
      <c r="A9" s="256" t="s">
        <v>31</v>
      </c>
      <c r="B9" s="69">
        <v>7113.2538000000004</v>
      </c>
      <c r="C9" s="70">
        <v>29470.821</v>
      </c>
      <c r="D9" s="71">
        <v>8938.482</v>
      </c>
      <c r="E9" s="69">
        <v>8038.7179500000002</v>
      </c>
      <c r="F9" s="70">
        <v>31241.760999999999</v>
      </c>
      <c r="G9" s="71">
        <v>8941.7080000000005</v>
      </c>
      <c r="H9" s="72">
        <f t="shared" si="80"/>
        <v>0.999639218815913</v>
      </c>
      <c r="I9" s="73">
        <f t="shared" si="2"/>
        <v>0.11476505800523296</v>
      </c>
      <c r="J9" s="74">
        <f t="shared" si="94"/>
        <v>5.632424370935607E-2</v>
      </c>
      <c r="K9" s="69">
        <v>2244.0490800000002</v>
      </c>
      <c r="L9" s="70">
        <v>10059.472</v>
      </c>
      <c r="M9" s="70">
        <v>2853.8150000000001</v>
      </c>
      <c r="N9" s="75">
        <f t="shared" si="95"/>
        <v>0.3191577045459324</v>
      </c>
      <c r="O9" s="76">
        <f t="shared" si="108"/>
        <v>4.0002608676447393E-2</v>
      </c>
      <c r="P9" s="77">
        <f t="shared" si="96"/>
        <v>-2.8302909451028424E-3</v>
      </c>
      <c r="Q9" s="69">
        <v>844.91587000000004</v>
      </c>
      <c r="R9" s="70">
        <v>3370.9879999999998</v>
      </c>
      <c r="S9" s="71">
        <v>953.91</v>
      </c>
      <c r="T9" s="78">
        <f t="shared" si="109"/>
        <v>0.10668096072920295</v>
      </c>
      <c r="U9" s="79">
        <f t="shared" si="110"/>
        <v>1.5751621111534109E-3</v>
      </c>
      <c r="V9" s="80">
        <f t="shared" si="111"/>
        <v>-1.219102906774544E-3</v>
      </c>
      <c r="W9" s="69">
        <v>4096.7839999999997</v>
      </c>
      <c r="X9" s="70">
        <v>14412.6</v>
      </c>
      <c r="Y9" s="71">
        <v>4295.8620000000001</v>
      </c>
      <c r="Z9" s="78">
        <f t="shared" si="97"/>
        <v>0.48042968971923483</v>
      </c>
      <c r="AA9" s="79">
        <f t="shared" si="112"/>
        <v>-2.9201824345766014E-2</v>
      </c>
      <c r="AB9" s="80">
        <f t="shared" si="98"/>
        <v>1.9104862351148832E-2</v>
      </c>
      <c r="AC9" s="69">
        <v>3352.1208699999997</v>
      </c>
      <c r="AD9" s="70">
        <v>19961.434000000001</v>
      </c>
      <c r="AE9" s="70">
        <v>5126.8839800000005</v>
      </c>
      <c r="AF9" s="70">
        <f t="shared" si="113"/>
        <v>1774.7631100000008</v>
      </c>
      <c r="AG9" s="71">
        <f t="shared" si="114"/>
        <v>-14834.550020000001</v>
      </c>
      <c r="AH9" s="69">
        <v>0</v>
      </c>
      <c r="AI9" s="70">
        <v>0</v>
      </c>
      <c r="AJ9" s="70">
        <v>0</v>
      </c>
      <c r="AK9" s="70">
        <f t="shared" si="99"/>
        <v>0</v>
      </c>
      <c r="AL9" s="71">
        <f t="shared" si="100"/>
        <v>0</v>
      </c>
      <c r="AM9" s="78">
        <f t="shared" ref="AM9:AM67" si="126">IF(D9=0,"0",(AE9/D9))</f>
        <v>0.57357434741156277</v>
      </c>
      <c r="AN9" s="79">
        <f t="shared" si="115"/>
        <v>0.1023243450568036</v>
      </c>
      <c r="AO9" s="80">
        <f t="shared" si="116"/>
        <v>-0.10375439073251547</v>
      </c>
      <c r="AP9" s="78">
        <f t="shared" si="21"/>
        <v>0</v>
      </c>
      <c r="AQ9" s="79">
        <f t="shared" si="117"/>
        <v>0</v>
      </c>
      <c r="AR9" s="80">
        <f t="shared" si="46"/>
        <v>0</v>
      </c>
      <c r="AS9" s="79">
        <f t="shared" si="101"/>
        <v>0</v>
      </c>
      <c r="AT9" s="79">
        <f t="shared" si="118"/>
        <v>0</v>
      </c>
      <c r="AU9" s="79">
        <f t="shared" si="102"/>
        <v>0</v>
      </c>
      <c r="AV9" s="69">
        <v>1404</v>
      </c>
      <c r="AW9" s="70">
        <v>4111</v>
      </c>
      <c r="AX9" s="71">
        <v>1278</v>
      </c>
      <c r="AY9" s="81">
        <v>88</v>
      </c>
      <c r="AZ9" s="82">
        <v>86</v>
      </c>
      <c r="BA9" s="83">
        <v>84</v>
      </c>
      <c r="BB9" s="81">
        <v>120</v>
      </c>
      <c r="BC9" s="82">
        <v>116</v>
      </c>
      <c r="BD9" s="83">
        <v>109</v>
      </c>
      <c r="BE9" s="84">
        <f t="shared" ref="BE9:BE68" si="127">AX9/BA9/3</f>
        <v>5.0714285714285712</v>
      </c>
      <c r="BF9" s="84">
        <f t="shared" ref="BF9:BF68" si="128">BE9-AV9/AY9/3</f>
        <v>-0.24675324675324717</v>
      </c>
      <c r="BG9" s="84">
        <f t="shared" ref="BG9:BG68" si="129">BE9-AW9/AZ9/12</f>
        <v>1.0879014396456252</v>
      </c>
      <c r="BH9" s="85">
        <f t="shared" si="119"/>
        <v>3.9082568807339446</v>
      </c>
      <c r="BI9" s="84">
        <f t="shared" si="120"/>
        <v>8.2568807339447048E-3</v>
      </c>
      <c r="BJ9" s="86">
        <f t="shared" si="121"/>
        <v>0.954952283032795</v>
      </c>
      <c r="BK9" s="70">
        <v>154</v>
      </c>
      <c r="BL9" s="70">
        <v>154</v>
      </c>
      <c r="BM9" s="70">
        <v>153</v>
      </c>
      <c r="BN9" s="69">
        <v>6117</v>
      </c>
      <c r="BO9" s="70">
        <v>21715</v>
      </c>
      <c r="BP9" s="71">
        <v>7255</v>
      </c>
      <c r="BQ9" s="87">
        <f t="shared" si="122"/>
        <v>1232.4890420399724</v>
      </c>
      <c r="BR9" s="87">
        <f>BQ9-E9*1000/BN9</f>
        <v>-81.671159038987753</v>
      </c>
      <c r="BS9" s="87">
        <f t="shared" si="104"/>
        <v>-206.22894092111437</v>
      </c>
      <c r="BT9" s="88">
        <f t="shared" si="105"/>
        <v>6996.6416275430356</v>
      </c>
      <c r="BU9" s="87">
        <f t="shared" si="106"/>
        <v>1271.0590420729504</v>
      </c>
      <c r="BV9" s="89">
        <f t="shared" si="107"/>
        <v>-602.91103604246655</v>
      </c>
      <c r="BW9" s="84">
        <f t="shared" si="123"/>
        <v>5.6768388106416277</v>
      </c>
      <c r="BX9" s="84">
        <f t="shared" si="124"/>
        <v>1.3200012038040212</v>
      </c>
      <c r="BY9" s="84">
        <f t="shared" si="125"/>
        <v>0.39466902226896927</v>
      </c>
      <c r="BZ9" s="78">
        <f t="shared" ref="BZ9:BZ67" si="130">(BP9/BM9)/89</f>
        <v>0.53278989498421092</v>
      </c>
      <c r="CA9" s="79">
        <f t="shared" ref="CA9:CA67" si="131">BZ9-(BN9/BK9)/89</f>
        <v>8.6489004863096075E-2</v>
      </c>
      <c r="CB9" s="115">
        <f t="shared" ref="CB9:CB68" si="132">BZ9-(BO9/BL9)/365</f>
        <v>0.14647073469244787</v>
      </c>
      <c r="CC9" s="76"/>
      <c r="CD9" s="91"/>
      <c r="CE9" s="111"/>
      <c r="CF9" s="90"/>
    </row>
    <row r="10" spans="1:84" s="23" customFormat="1" ht="15.75" customHeight="1" x14ac:dyDescent="0.2">
      <c r="A10" s="256" t="s">
        <v>32</v>
      </c>
      <c r="B10" s="69">
        <v>13112.511599999998</v>
      </c>
      <c r="C10" s="70">
        <v>57149.785000000003</v>
      </c>
      <c r="D10" s="71">
        <v>16942.990600000001</v>
      </c>
      <c r="E10" s="69">
        <v>13067.022630000001</v>
      </c>
      <c r="F10" s="70">
        <v>56865.741000000002</v>
      </c>
      <c r="G10" s="71">
        <v>16412.19857</v>
      </c>
      <c r="H10" s="72">
        <f t="shared" si="80"/>
        <v>1.03234131172226</v>
      </c>
      <c r="I10" s="73">
        <f t="shared" si="2"/>
        <v>2.8860107833046378E-2</v>
      </c>
      <c r="J10" s="74">
        <f t="shared" si="94"/>
        <v>2.7346318339513065E-2</v>
      </c>
      <c r="K10" s="69">
        <v>4701.6153599999998</v>
      </c>
      <c r="L10" s="70">
        <v>22247.888650000001</v>
      </c>
      <c r="M10" s="70">
        <v>6559.4657300000008</v>
      </c>
      <c r="N10" s="75">
        <f t="shared" si="95"/>
        <v>0.39967014181695953</v>
      </c>
      <c r="O10" s="76">
        <f t="shared" si="108"/>
        <v>3.9862441690553641E-2</v>
      </c>
      <c r="P10" s="77">
        <f t="shared" si="96"/>
        <v>8.4347818486439907E-3</v>
      </c>
      <c r="Q10" s="69">
        <v>1333.80385</v>
      </c>
      <c r="R10" s="70">
        <v>5027.7541099999999</v>
      </c>
      <c r="S10" s="71">
        <v>1299.81582</v>
      </c>
      <c r="T10" s="78">
        <f t="shared" si="109"/>
        <v>7.9198153401333113E-2</v>
      </c>
      <c r="U10" s="79">
        <f t="shared" si="110"/>
        <v>-2.2875891143273291E-2</v>
      </c>
      <c r="V10" s="80">
        <f t="shared" si="111"/>
        <v>-9.2163123487922494E-3</v>
      </c>
      <c r="W10" s="69">
        <v>6216.4281200000005</v>
      </c>
      <c r="X10" s="70">
        <v>25568.628000000001</v>
      </c>
      <c r="Y10" s="71">
        <v>7634.7579999999998</v>
      </c>
      <c r="Z10" s="78">
        <f t="shared" si="97"/>
        <v>0.46518801045678548</v>
      </c>
      <c r="AA10" s="79">
        <f t="shared" si="112"/>
        <v>-1.0546079551444654E-2</v>
      </c>
      <c r="AB10" s="80">
        <f t="shared" si="98"/>
        <v>1.5556517920708279E-2</v>
      </c>
      <c r="AC10" s="69">
        <v>18952.288789999999</v>
      </c>
      <c r="AD10" s="70">
        <v>18747.571</v>
      </c>
      <c r="AE10" s="70">
        <v>19206.941339999998</v>
      </c>
      <c r="AF10" s="70">
        <f t="shared" si="113"/>
        <v>254.65254999999888</v>
      </c>
      <c r="AG10" s="71">
        <f t="shared" si="114"/>
        <v>459.37033999999767</v>
      </c>
      <c r="AH10" s="69">
        <v>3117.4517399999995</v>
      </c>
      <c r="AI10" s="70">
        <v>1882.5239999999999</v>
      </c>
      <c r="AJ10" s="70">
        <v>1645.3660099999997</v>
      </c>
      <c r="AK10" s="70">
        <f t="shared" si="99"/>
        <v>-1472.0857299999998</v>
      </c>
      <c r="AL10" s="71">
        <f t="shared" si="100"/>
        <v>-237.15799000000015</v>
      </c>
      <c r="AM10" s="78">
        <f t="shared" si="126"/>
        <v>1.1336216724336727</v>
      </c>
      <c r="AN10" s="79">
        <f t="shared" si="115"/>
        <v>-0.31173749048977517</v>
      </c>
      <c r="AO10" s="80">
        <f t="shared" si="116"/>
        <v>0.80557895101311106</v>
      </c>
      <c r="AP10" s="78">
        <f t="shared" si="21"/>
        <v>9.7111900067984439E-2</v>
      </c>
      <c r="AQ10" s="79">
        <f t="shared" si="117"/>
        <v>-0.1406344474738549</v>
      </c>
      <c r="AR10" s="80">
        <f t="shared" si="46"/>
        <v>6.4171723652622609E-2</v>
      </c>
      <c r="AS10" s="79">
        <f t="shared" si="101"/>
        <v>0.10025262630002409</v>
      </c>
      <c r="AT10" s="79">
        <f t="shared" si="118"/>
        <v>-0.13832136475152423</v>
      </c>
      <c r="AU10" s="79">
        <f t="shared" si="102"/>
        <v>6.7147913921440996E-2</v>
      </c>
      <c r="AV10" s="69">
        <v>5259</v>
      </c>
      <c r="AW10" s="70">
        <v>18230</v>
      </c>
      <c r="AX10" s="71">
        <v>4606</v>
      </c>
      <c r="AY10" s="81">
        <v>272.0266666666667</v>
      </c>
      <c r="AZ10" s="82">
        <v>273.15999999999991</v>
      </c>
      <c r="BA10" s="83">
        <v>270.43666666666667</v>
      </c>
      <c r="BB10" s="81">
        <v>316.5266666666667</v>
      </c>
      <c r="BC10" s="82">
        <v>311.31</v>
      </c>
      <c r="BD10" s="83">
        <v>299.52000000000004</v>
      </c>
      <c r="BE10" s="84">
        <f t="shared" si="127"/>
        <v>5.6772380471089967</v>
      </c>
      <c r="BF10" s="84">
        <f t="shared" si="128"/>
        <v>-0.76698310767974931</v>
      </c>
      <c r="BG10" s="84">
        <f t="shared" si="129"/>
        <v>0.11578444238404728</v>
      </c>
      <c r="BH10" s="85">
        <f t="shared" si="119"/>
        <v>5.1259793447293438</v>
      </c>
      <c r="BI10" s="84">
        <f t="shared" si="120"/>
        <v>-0.41225861310464484</v>
      </c>
      <c r="BJ10" s="86">
        <f t="shared" si="121"/>
        <v>0.24606329106365177</v>
      </c>
      <c r="BK10" s="70">
        <v>475</v>
      </c>
      <c r="BL10" s="70">
        <v>475</v>
      </c>
      <c r="BM10" s="70">
        <v>475</v>
      </c>
      <c r="BN10" s="69">
        <v>25893</v>
      </c>
      <c r="BO10" s="70">
        <v>94354</v>
      </c>
      <c r="BP10" s="71">
        <v>23281</v>
      </c>
      <c r="BQ10" s="87">
        <f t="shared" si="122"/>
        <v>704.96106567587299</v>
      </c>
      <c r="BR10" s="87">
        <f t="shared" si="103"/>
        <v>200.30642426699796</v>
      </c>
      <c r="BS10" s="87">
        <f t="shared" si="104"/>
        <v>102.27606027069669</v>
      </c>
      <c r="BT10" s="88">
        <f t="shared" si="105"/>
        <v>3563.2215740338688</v>
      </c>
      <c r="BU10" s="87">
        <f t="shared" si="106"/>
        <v>1078.5243635375764</v>
      </c>
      <c r="BV10" s="89">
        <f t="shared" si="107"/>
        <v>443.87209515290351</v>
      </c>
      <c r="BW10" s="84">
        <f t="shared" si="123"/>
        <v>5.0544941380807646</v>
      </c>
      <c r="BX10" s="84">
        <f t="shared" si="124"/>
        <v>0.130934525987211</v>
      </c>
      <c r="BY10" s="84">
        <f t="shared" si="125"/>
        <v>-0.12126011315346474</v>
      </c>
      <c r="BZ10" s="78">
        <f t="shared" si="130"/>
        <v>0.55070372560615022</v>
      </c>
      <c r="CA10" s="79">
        <f t="shared" si="131"/>
        <v>-6.178592548787698E-2</v>
      </c>
      <c r="CB10" s="115">
        <f t="shared" si="132"/>
        <v>6.4845475239584394E-3</v>
      </c>
      <c r="CC10" s="76"/>
      <c r="CD10" s="91"/>
      <c r="CE10" s="111"/>
      <c r="CF10" s="90"/>
    </row>
    <row r="11" spans="1:84" s="112" customFormat="1" ht="15" customHeight="1" x14ac:dyDescent="0.2">
      <c r="A11" s="68" t="s">
        <v>33</v>
      </c>
      <c r="B11" s="92">
        <v>1952.21333</v>
      </c>
      <c r="C11" s="93">
        <v>8291.8619999999992</v>
      </c>
      <c r="D11" s="94">
        <v>2203.9587499999998</v>
      </c>
      <c r="E11" s="92">
        <v>2095.8337900000001</v>
      </c>
      <c r="F11" s="93">
        <v>8392.5329999999994</v>
      </c>
      <c r="G11" s="94">
        <v>2353.5939399999997</v>
      </c>
      <c r="H11" s="95">
        <f t="shared" si="80"/>
        <v>0.93642268215561431</v>
      </c>
      <c r="I11" s="96">
        <f t="shared" si="2"/>
        <v>4.9493280591523803E-3</v>
      </c>
      <c r="J11" s="97">
        <f t="shared" si="94"/>
        <v>-5.1582012017169943E-2</v>
      </c>
      <c r="K11" s="92">
        <v>1296.64123</v>
      </c>
      <c r="L11" s="93">
        <v>5555.7814399999997</v>
      </c>
      <c r="M11" s="93">
        <v>1684.9428600000001</v>
      </c>
      <c r="N11" s="98">
        <f t="shared" si="95"/>
        <v>0.71590210671599552</v>
      </c>
      <c r="O11" s="99">
        <f t="shared" si="108"/>
        <v>9.7226505536762708E-2</v>
      </c>
      <c r="P11" s="100">
        <f t="shared" si="96"/>
        <v>5.3911091607684369E-2</v>
      </c>
      <c r="Q11" s="92">
        <v>378.99727000000001</v>
      </c>
      <c r="R11" s="93">
        <v>1134.9323199999999</v>
      </c>
      <c r="S11" s="94">
        <v>280.25627000000003</v>
      </c>
      <c r="T11" s="101">
        <f t="shared" si="109"/>
        <v>0.11907588018347806</v>
      </c>
      <c r="U11" s="102">
        <f t="shared" si="110"/>
        <v>-6.1757767889349308E-2</v>
      </c>
      <c r="V11" s="103">
        <f t="shared" si="111"/>
        <v>-1.6155321171345327E-2</v>
      </c>
      <c r="W11" s="92">
        <v>170.03935000000001</v>
      </c>
      <c r="X11" s="93">
        <v>721.86500000000001</v>
      </c>
      <c r="Y11" s="94">
        <v>168.399</v>
      </c>
      <c r="Z11" s="101">
        <f t="shared" si="97"/>
        <v>7.1549725353218754E-2</v>
      </c>
      <c r="AA11" s="102">
        <f t="shared" si="112"/>
        <v>-9.5823523961336837E-3</v>
      </c>
      <c r="AB11" s="103">
        <f t="shared" si="98"/>
        <v>-1.4463043378223836E-2</v>
      </c>
      <c r="AC11" s="92">
        <v>1957.1017099999997</v>
      </c>
      <c r="AD11" s="93">
        <v>1166.8219999999999</v>
      </c>
      <c r="AE11" s="93">
        <v>1159.0409299999999</v>
      </c>
      <c r="AF11" s="93">
        <f t="shared" si="113"/>
        <v>-798.0607799999998</v>
      </c>
      <c r="AG11" s="94">
        <f t="shared" si="114"/>
        <v>-7.7810699999999997</v>
      </c>
      <c r="AH11" s="92">
        <v>0</v>
      </c>
      <c r="AI11" s="93">
        <v>0</v>
      </c>
      <c r="AJ11" s="93">
        <v>0</v>
      </c>
      <c r="AK11" s="93">
        <f t="shared" si="99"/>
        <v>0</v>
      </c>
      <c r="AL11" s="94">
        <f t="shared" si="100"/>
        <v>0</v>
      </c>
      <c r="AM11" s="101">
        <f t="shared" si="126"/>
        <v>0.52589048229691226</v>
      </c>
      <c r="AN11" s="102">
        <f t="shared" si="115"/>
        <v>-0.47661353707683085</v>
      </c>
      <c r="AO11" s="103">
        <f t="shared" si="116"/>
        <v>0.38517154606763104</v>
      </c>
      <c r="AP11" s="101">
        <f t="shared" si="21"/>
        <v>0</v>
      </c>
      <c r="AQ11" s="102">
        <f t="shared" si="117"/>
        <v>0</v>
      </c>
      <c r="AR11" s="103">
        <f t="shared" si="46"/>
        <v>0</v>
      </c>
      <c r="AS11" s="102">
        <f t="shared" si="101"/>
        <v>0</v>
      </c>
      <c r="AT11" s="102">
        <f t="shared" si="118"/>
        <v>0</v>
      </c>
      <c r="AU11" s="102">
        <f t="shared" si="102"/>
        <v>0</v>
      </c>
      <c r="AV11" s="92">
        <v>2322</v>
      </c>
      <c r="AW11" s="93">
        <v>8060</v>
      </c>
      <c r="AX11" s="94">
        <v>2161</v>
      </c>
      <c r="AY11" s="104">
        <v>79.2</v>
      </c>
      <c r="AZ11" s="105">
        <v>75.994</v>
      </c>
      <c r="BA11" s="106">
        <v>70</v>
      </c>
      <c r="BB11" s="104">
        <v>95.38</v>
      </c>
      <c r="BC11" s="105">
        <v>91.289999999999992</v>
      </c>
      <c r="BD11" s="106">
        <v>87</v>
      </c>
      <c r="BE11" s="84">
        <f t="shared" si="127"/>
        <v>10.290476190476189</v>
      </c>
      <c r="BF11" s="84">
        <f t="shared" si="128"/>
        <v>0.51774891774891785</v>
      </c>
      <c r="BG11" s="84">
        <f t="shared" si="129"/>
        <v>1.4520591224620478</v>
      </c>
      <c r="BH11" s="85">
        <f t="shared" si="119"/>
        <v>8.2796934865900393</v>
      </c>
      <c r="BI11" s="84">
        <f t="shared" si="120"/>
        <v>0.16478470068104301</v>
      </c>
      <c r="BJ11" s="86">
        <f t="shared" si="121"/>
        <v>0.92218810082306923</v>
      </c>
      <c r="BK11" s="93">
        <v>242</v>
      </c>
      <c r="BL11" s="93">
        <v>240</v>
      </c>
      <c r="BM11" s="93">
        <v>241</v>
      </c>
      <c r="BN11" s="92">
        <v>12978</v>
      </c>
      <c r="BO11" s="93">
        <v>48583</v>
      </c>
      <c r="BP11" s="94">
        <v>12448</v>
      </c>
      <c r="BQ11" s="108">
        <f t="shared" si="122"/>
        <v>189.07406330334189</v>
      </c>
      <c r="BR11" s="108">
        <f t="shared" si="103"/>
        <v>27.582786527259287</v>
      </c>
      <c r="BS11" s="108">
        <f t="shared" si="104"/>
        <v>16.327773448866054</v>
      </c>
      <c r="BT11" s="109">
        <f t="shared" si="105"/>
        <v>1089.1226006478482</v>
      </c>
      <c r="BU11" s="108">
        <f t="shared" si="106"/>
        <v>186.52406920943304</v>
      </c>
      <c r="BV11" s="110">
        <f t="shared" si="107"/>
        <v>47.86540461807158</v>
      </c>
      <c r="BW11" s="107">
        <f t="shared" si="123"/>
        <v>5.7602961591855619</v>
      </c>
      <c r="BX11" s="107">
        <f t="shared" si="124"/>
        <v>0.17114887236385634</v>
      </c>
      <c r="BY11" s="107">
        <f t="shared" si="125"/>
        <v>-0.26737133461096452</v>
      </c>
      <c r="BZ11" s="78">
        <f t="shared" si="130"/>
        <v>0.58035339642873796</v>
      </c>
      <c r="CA11" s="79">
        <f t="shared" si="131"/>
        <v>-2.2209515633663357E-2</v>
      </c>
      <c r="CB11" s="115">
        <f t="shared" si="132"/>
        <v>2.575293980773341E-2</v>
      </c>
      <c r="CC11" s="76"/>
      <c r="CD11" s="91"/>
      <c r="CE11" s="111"/>
      <c r="CF11" s="111"/>
    </row>
    <row r="12" spans="1:84" s="112" customFormat="1" ht="15" customHeight="1" x14ac:dyDescent="0.2">
      <c r="A12" s="68" t="s">
        <v>34</v>
      </c>
      <c r="B12" s="92">
        <v>1832.3</v>
      </c>
      <c r="C12" s="93">
        <v>9740.152</v>
      </c>
      <c r="D12" s="94">
        <v>2791.056</v>
      </c>
      <c r="E12" s="92">
        <v>2046.6189999999999</v>
      </c>
      <c r="F12" s="93">
        <v>10123.81</v>
      </c>
      <c r="G12" s="94">
        <v>3079.4639999999999</v>
      </c>
      <c r="H12" s="95">
        <f t="shared" si="80"/>
        <v>0.90634474051328417</v>
      </c>
      <c r="I12" s="96">
        <f t="shared" si="2"/>
        <v>1.1063303176877093E-2</v>
      </c>
      <c r="J12" s="97">
        <f t="shared" si="94"/>
        <v>-5.5758657318164762E-2</v>
      </c>
      <c r="K12" s="92">
        <v>1273.992</v>
      </c>
      <c r="L12" s="93">
        <v>6497.5119999999997</v>
      </c>
      <c r="M12" s="93">
        <v>1969.6969999999999</v>
      </c>
      <c r="N12" s="98">
        <f t="shared" si="95"/>
        <v>0.63962332405899203</v>
      </c>
      <c r="O12" s="99">
        <f t="shared" si="108"/>
        <v>1.7137165179396008E-2</v>
      </c>
      <c r="P12" s="100">
        <f t="shared" si="96"/>
        <v>-2.1816880856452281E-3</v>
      </c>
      <c r="Q12" s="92">
        <v>329.05500000000001</v>
      </c>
      <c r="R12" s="93">
        <v>1403.502</v>
      </c>
      <c r="S12" s="94">
        <v>385.48700000000002</v>
      </c>
      <c r="T12" s="101">
        <f t="shared" si="109"/>
        <v>0.12517990143739302</v>
      </c>
      <c r="U12" s="102">
        <f t="shared" si="110"/>
        <v>-3.5599901740433454E-2</v>
      </c>
      <c r="V12" s="103">
        <f t="shared" si="111"/>
        <v>-1.3453873791498094E-2</v>
      </c>
      <c r="W12" s="92">
        <v>218.94200000000001</v>
      </c>
      <c r="X12" s="93">
        <v>1090.088</v>
      </c>
      <c r="Y12" s="94">
        <v>428.28399999999999</v>
      </c>
      <c r="Z12" s="101">
        <f t="shared" si="97"/>
        <v>0.13907744984192055</v>
      </c>
      <c r="AA12" s="102">
        <f t="shared" si="112"/>
        <v>3.2100039781718812E-2</v>
      </c>
      <c r="AB12" s="103">
        <f t="shared" si="98"/>
        <v>3.1401782281980178E-2</v>
      </c>
      <c r="AC12" s="92">
        <v>1784.0217299999999</v>
      </c>
      <c r="AD12" s="93">
        <v>2255.0360000000001</v>
      </c>
      <c r="AE12" s="93">
        <v>2049.51424</v>
      </c>
      <c r="AF12" s="93">
        <f t="shared" si="113"/>
        <v>265.49251000000004</v>
      </c>
      <c r="AG12" s="94">
        <f t="shared" si="114"/>
        <v>-205.52176000000009</v>
      </c>
      <c r="AH12" s="92">
        <v>294.02470000000005</v>
      </c>
      <c r="AI12" s="93">
        <v>405.62099999999998</v>
      </c>
      <c r="AJ12" s="93">
        <v>0</v>
      </c>
      <c r="AK12" s="93">
        <f t="shared" si="99"/>
        <v>-294.02470000000005</v>
      </c>
      <c r="AL12" s="94">
        <f t="shared" si="100"/>
        <v>-405.62099999999998</v>
      </c>
      <c r="AM12" s="101">
        <f t="shared" si="126"/>
        <v>0.73431498328947897</v>
      </c>
      <c r="AN12" s="102">
        <f t="shared" si="115"/>
        <v>-0.2393365639462357</v>
      </c>
      <c r="AO12" s="103">
        <f t="shared" si="116"/>
        <v>0.50279539304078469</v>
      </c>
      <c r="AP12" s="101">
        <f t="shared" si="21"/>
        <v>0</v>
      </c>
      <c r="AQ12" s="102">
        <f t="shared" si="117"/>
        <v>-0.16046755443977517</v>
      </c>
      <c r="AR12" s="103">
        <f t="shared" si="46"/>
        <v>-4.1644216640561664E-2</v>
      </c>
      <c r="AS12" s="102">
        <f t="shared" si="101"/>
        <v>0</v>
      </c>
      <c r="AT12" s="102">
        <f t="shared" si="118"/>
        <v>-0.14366362278470007</v>
      </c>
      <c r="AU12" s="102">
        <f t="shared" si="102"/>
        <v>-4.0066042329913343E-2</v>
      </c>
      <c r="AV12" s="92">
        <v>1337</v>
      </c>
      <c r="AW12" s="93">
        <v>3148</v>
      </c>
      <c r="AX12" s="94">
        <v>484</v>
      </c>
      <c r="AY12" s="104">
        <v>61</v>
      </c>
      <c r="AZ12" s="105">
        <v>55</v>
      </c>
      <c r="BA12" s="106">
        <v>51.5</v>
      </c>
      <c r="BB12" s="104">
        <v>100</v>
      </c>
      <c r="BC12" s="105">
        <v>96</v>
      </c>
      <c r="BD12" s="106">
        <v>88</v>
      </c>
      <c r="BE12" s="84">
        <f t="shared" si="127"/>
        <v>3.1326860841423945</v>
      </c>
      <c r="BF12" s="84">
        <f t="shared" si="128"/>
        <v>-4.1733248448193532</v>
      </c>
      <c r="BG12" s="84">
        <f t="shared" si="129"/>
        <v>-1.6370108855545751</v>
      </c>
      <c r="BH12" s="85">
        <f t="shared" si="119"/>
        <v>1.8333333333333333</v>
      </c>
      <c r="BI12" s="84">
        <f t="shared" si="120"/>
        <v>-2.6233333333333331</v>
      </c>
      <c r="BJ12" s="86">
        <f t="shared" si="121"/>
        <v>-0.89930555555555558</v>
      </c>
      <c r="BK12" s="93">
        <v>179</v>
      </c>
      <c r="BL12" s="93">
        <v>179</v>
      </c>
      <c r="BM12" s="93">
        <v>179</v>
      </c>
      <c r="BN12" s="92">
        <v>9334</v>
      </c>
      <c r="BO12" s="93">
        <v>26432</v>
      </c>
      <c r="BP12" s="94">
        <v>5070</v>
      </c>
      <c r="BQ12" s="108">
        <f t="shared" si="122"/>
        <v>607.38934911242609</v>
      </c>
      <c r="BR12" s="108">
        <f t="shared" si="103"/>
        <v>388.12440375138044</v>
      </c>
      <c r="BS12" s="108">
        <f t="shared" si="104"/>
        <v>224.37595625528326</v>
      </c>
      <c r="BT12" s="109">
        <f t="shared" si="105"/>
        <v>6362.5289256198348</v>
      </c>
      <c r="BU12" s="108">
        <f t="shared" si="106"/>
        <v>4831.7742509751079</v>
      </c>
      <c r="BV12" s="110">
        <f t="shared" si="107"/>
        <v>3146.5791162170394</v>
      </c>
      <c r="BW12" s="107">
        <f t="shared" si="123"/>
        <v>10.475206611570249</v>
      </c>
      <c r="BX12" s="107">
        <f t="shared" si="124"/>
        <v>3.4939051904782517</v>
      </c>
      <c r="BY12" s="107">
        <f t="shared" si="125"/>
        <v>2.0787644260556366</v>
      </c>
      <c r="BZ12" s="78">
        <f t="shared" si="130"/>
        <v>0.3182474420940305</v>
      </c>
      <c r="CA12" s="79">
        <f t="shared" si="131"/>
        <v>-0.26765425899190259</v>
      </c>
      <c r="CB12" s="115">
        <f t="shared" si="132"/>
        <v>-8.6313666040966075E-2</v>
      </c>
      <c r="CC12" s="76"/>
      <c r="CD12" s="91"/>
      <c r="CE12" s="111"/>
      <c r="CF12" s="111"/>
    </row>
    <row r="13" spans="1:84" s="112" customFormat="1" ht="15" customHeight="1" x14ac:dyDescent="0.2">
      <c r="A13" s="68" t="s">
        <v>35</v>
      </c>
      <c r="B13" s="92">
        <v>5380.4189999999999</v>
      </c>
      <c r="C13" s="93">
        <v>22019.697</v>
      </c>
      <c r="D13" s="94">
        <v>6266.7120000000004</v>
      </c>
      <c r="E13" s="92">
        <v>5381.9654199999995</v>
      </c>
      <c r="F13" s="93">
        <v>22012.758000000002</v>
      </c>
      <c r="G13" s="94">
        <v>6265.3903399999999</v>
      </c>
      <c r="H13" s="95">
        <f t="shared" si="80"/>
        <v>1.0002109461547133</v>
      </c>
      <c r="I13" s="96">
        <f t="shared" si="2"/>
        <v>4.982798477639605E-4</v>
      </c>
      <c r="J13" s="97">
        <f t="shared" si="94"/>
        <v>-1.0428013360552768E-4</v>
      </c>
      <c r="K13" s="92">
        <v>3421.58142</v>
      </c>
      <c r="L13" s="93">
        <v>14384.54904</v>
      </c>
      <c r="M13" s="93">
        <v>4013.62934</v>
      </c>
      <c r="N13" s="98">
        <f t="shared" si="95"/>
        <v>0.64060323813759379</v>
      </c>
      <c r="O13" s="99">
        <f t="shared" si="108"/>
        <v>4.8538133484615775E-3</v>
      </c>
      <c r="P13" s="100">
        <f t="shared" si="96"/>
        <v>-1.2860950220811795E-2</v>
      </c>
      <c r="Q13" s="92">
        <v>475.18400000000003</v>
      </c>
      <c r="R13" s="93">
        <v>3096.4949999999999</v>
      </c>
      <c r="S13" s="94">
        <v>726.53899999999999</v>
      </c>
      <c r="T13" s="101">
        <f t="shared" si="109"/>
        <v>0.11596069208355181</v>
      </c>
      <c r="U13" s="102">
        <f t="shared" si="110"/>
        <v>2.7668783288641696E-2</v>
      </c>
      <c r="V13" s="103">
        <f t="shared" si="111"/>
        <v>-2.4707505876921831E-2</v>
      </c>
      <c r="W13" s="92">
        <v>882.36300000000006</v>
      </c>
      <c r="X13" s="93">
        <v>3579.5419999999999</v>
      </c>
      <c r="Y13" s="94">
        <v>1154.0820000000001</v>
      </c>
      <c r="Z13" s="101">
        <f t="shared" si="97"/>
        <v>0.18419953703953904</v>
      </c>
      <c r="AA13" s="102">
        <f t="shared" si="112"/>
        <v>2.0251437945286554E-2</v>
      </c>
      <c r="AB13" s="103">
        <f t="shared" si="98"/>
        <v>2.1587382760643148E-2</v>
      </c>
      <c r="AC13" s="92">
        <v>6145.6151500000005</v>
      </c>
      <c r="AD13" s="93">
        <v>6194.3879999999999</v>
      </c>
      <c r="AE13" s="93">
        <v>6105.0157399999989</v>
      </c>
      <c r="AF13" s="93">
        <f t="shared" si="113"/>
        <v>-40.599410000001626</v>
      </c>
      <c r="AG13" s="94">
        <f t="shared" si="114"/>
        <v>-89.372260000001006</v>
      </c>
      <c r="AH13" s="92">
        <v>485.02100000000002</v>
      </c>
      <c r="AI13" s="93">
        <v>394.63</v>
      </c>
      <c r="AJ13" s="93">
        <v>0</v>
      </c>
      <c r="AK13" s="93">
        <f t="shared" si="99"/>
        <v>-485.02100000000002</v>
      </c>
      <c r="AL13" s="94">
        <f t="shared" si="100"/>
        <v>-394.63</v>
      </c>
      <c r="AM13" s="101">
        <f t="shared" si="126"/>
        <v>0.97419759197486633</v>
      </c>
      <c r="AN13" s="102">
        <f t="shared" si="115"/>
        <v>-0.1680210995433965</v>
      </c>
      <c r="AO13" s="103">
        <f t="shared" si="116"/>
        <v>0.6928863641228209</v>
      </c>
      <c r="AP13" s="101">
        <f t="shared" si="21"/>
        <v>0</v>
      </c>
      <c r="AQ13" s="102">
        <f t="shared" si="117"/>
        <v>-9.0145581598756533E-2</v>
      </c>
      <c r="AR13" s="103">
        <f t="shared" si="46"/>
        <v>-1.7921681665283587E-2</v>
      </c>
      <c r="AS13" s="102">
        <f t="shared" si="101"/>
        <v>0</v>
      </c>
      <c r="AT13" s="102">
        <f t="shared" si="118"/>
        <v>-9.0119679735883557E-2</v>
      </c>
      <c r="AU13" s="102">
        <f t="shared" si="102"/>
        <v>-1.7927331050475365E-2</v>
      </c>
      <c r="AV13" s="92">
        <v>3688</v>
      </c>
      <c r="AW13" s="93">
        <v>12703</v>
      </c>
      <c r="AX13" s="94">
        <v>3251</v>
      </c>
      <c r="AY13" s="104">
        <v>111</v>
      </c>
      <c r="AZ13" s="105">
        <v>110</v>
      </c>
      <c r="BA13" s="106">
        <v>111</v>
      </c>
      <c r="BB13" s="104">
        <v>251</v>
      </c>
      <c r="BC13" s="105">
        <v>247</v>
      </c>
      <c r="BD13" s="106">
        <v>247</v>
      </c>
      <c r="BE13" s="84">
        <f t="shared" si="127"/>
        <v>9.7627627627627636</v>
      </c>
      <c r="BF13" s="84">
        <f t="shared" si="128"/>
        <v>-1.3123123123123115</v>
      </c>
      <c r="BG13" s="84">
        <f t="shared" si="129"/>
        <v>0.13927791427791547</v>
      </c>
      <c r="BH13" s="85">
        <f t="shared" si="119"/>
        <v>4.3873144399460191</v>
      </c>
      <c r="BI13" s="84">
        <f t="shared" si="120"/>
        <v>-0.51042792393180303</v>
      </c>
      <c r="BJ13" s="86">
        <f t="shared" si="121"/>
        <v>0.10155195681511486</v>
      </c>
      <c r="BK13" s="93">
        <v>323</v>
      </c>
      <c r="BL13" s="93">
        <v>312</v>
      </c>
      <c r="BM13" s="93">
        <v>260</v>
      </c>
      <c r="BN13" s="92">
        <v>21236</v>
      </c>
      <c r="BO13" s="93">
        <v>75452</v>
      </c>
      <c r="BP13" s="94">
        <v>18172</v>
      </c>
      <c r="BQ13" s="108">
        <f t="shared" si="122"/>
        <v>344.78265133171914</v>
      </c>
      <c r="BR13" s="108">
        <f t="shared" si="103"/>
        <v>91.346720836333958</v>
      </c>
      <c r="BS13" s="108">
        <f t="shared" si="104"/>
        <v>53.037462337391617</v>
      </c>
      <c r="BT13" s="109">
        <f t="shared" si="105"/>
        <v>1927.2194217163949</v>
      </c>
      <c r="BU13" s="108">
        <f t="shared" si="106"/>
        <v>467.90124926520184</v>
      </c>
      <c r="BV13" s="110">
        <f t="shared" si="107"/>
        <v>194.34073164318374</v>
      </c>
      <c r="BW13" s="107">
        <f t="shared" si="123"/>
        <v>5.5896647185481392</v>
      </c>
      <c r="BX13" s="107">
        <f t="shared" si="124"/>
        <v>-0.16846977169047239</v>
      </c>
      <c r="BY13" s="107">
        <f t="shared" si="125"/>
        <v>-0.35003456508564845</v>
      </c>
      <c r="BZ13" s="78">
        <f t="shared" si="130"/>
        <v>0.7853068280034573</v>
      </c>
      <c r="CA13" s="79">
        <f t="shared" si="131"/>
        <v>4.6586265857842202E-2</v>
      </c>
      <c r="CB13" s="115">
        <f t="shared" si="132"/>
        <v>0.12274975037788649</v>
      </c>
      <c r="CC13" s="76"/>
      <c r="CD13" s="91"/>
      <c r="CE13" s="111"/>
      <c r="CF13" s="111"/>
    </row>
    <row r="14" spans="1:84" s="112" customFormat="1" ht="15" customHeight="1" x14ac:dyDescent="0.2">
      <c r="A14" s="68" t="s">
        <v>36</v>
      </c>
      <c r="B14" s="92">
        <v>1478.0129999999999</v>
      </c>
      <c r="C14" s="93">
        <v>6139.4080000000004</v>
      </c>
      <c r="D14" s="94">
        <v>2126.7591000000002</v>
      </c>
      <c r="E14" s="92">
        <v>1706.4390000000001</v>
      </c>
      <c r="F14" s="93">
        <v>6821.1980000000003</v>
      </c>
      <c r="G14" s="94">
        <v>2306.5770000000002</v>
      </c>
      <c r="H14" s="95">
        <f t="shared" si="80"/>
        <v>0.92204123252768067</v>
      </c>
      <c r="I14" s="96">
        <f t="shared" si="2"/>
        <v>5.5902448779770575E-2</v>
      </c>
      <c r="J14" s="97">
        <f t="shared" si="94"/>
        <v>2.1992883249445372E-2</v>
      </c>
      <c r="K14" s="92">
        <v>734.68299999999999</v>
      </c>
      <c r="L14" s="93">
        <v>3202.5659999999998</v>
      </c>
      <c r="M14" s="93">
        <v>1012.5650000000001</v>
      </c>
      <c r="N14" s="98">
        <f t="shared" si="95"/>
        <v>0.4389903306934908</v>
      </c>
      <c r="O14" s="99">
        <f t="shared" si="108"/>
        <v>8.4545775842381765E-3</v>
      </c>
      <c r="P14" s="100">
        <f t="shared" si="96"/>
        <v>-3.0511654148468015E-2</v>
      </c>
      <c r="Q14" s="92">
        <v>284.30700000000002</v>
      </c>
      <c r="R14" s="93">
        <v>1036.104</v>
      </c>
      <c r="S14" s="94">
        <v>333.73</v>
      </c>
      <c r="T14" s="101">
        <f t="shared" si="109"/>
        <v>0.14468626020288938</v>
      </c>
      <c r="U14" s="102">
        <f t="shared" si="110"/>
        <v>-2.192209790425656E-2</v>
      </c>
      <c r="V14" s="103">
        <f t="shared" si="111"/>
        <v>-7.2084656209321918E-3</v>
      </c>
      <c r="W14" s="92">
        <v>546.21100000000001</v>
      </c>
      <c r="X14" s="93">
        <v>1977.53</v>
      </c>
      <c r="Y14" s="94">
        <v>764.88699999999994</v>
      </c>
      <c r="Z14" s="101">
        <f t="shared" si="97"/>
        <v>0.33161130107514292</v>
      </c>
      <c r="AA14" s="102">
        <f t="shared" si="112"/>
        <v>1.1523093995956357E-2</v>
      </c>
      <c r="AB14" s="103">
        <f t="shared" si="98"/>
        <v>4.1701815967101818E-2</v>
      </c>
      <c r="AC14" s="92">
        <v>2219.3290000000002</v>
      </c>
      <c r="AD14" s="93">
        <v>2715.1</v>
      </c>
      <c r="AE14" s="93">
        <v>3275.4659999999999</v>
      </c>
      <c r="AF14" s="93">
        <f t="shared" si="113"/>
        <v>1056.1369999999997</v>
      </c>
      <c r="AG14" s="94">
        <f t="shared" si="114"/>
        <v>560.36599999999999</v>
      </c>
      <c r="AH14" s="92">
        <v>185.62899999999999</v>
      </c>
      <c r="AI14" s="93">
        <v>226.827</v>
      </c>
      <c r="AJ14" s="93">
        <v>266.96800000000002</v>
      </c>
      <c r="AK14" s="93">
        <f t="shared" si="99"/>
        <v>81.339000000000027</v>
      </c>
      <c r="AL14" s="94">
        <f t="shared" si="100"/>
        <v>40.14100000000002</v>
      </c>
      <c r="AM14" s="101">
        <f t="shared" si="126"/>
        <v>1.5401208345599648</v>
      </c>
      <c r="AN14" s="102">
        <f t="shared" si="115"/>
        <v>3.8558263730073428E-2</v>
      </c>
      <c r="AO14" s="103">
        <f t="shared" si="116"/>
        <v>1.0978794979359776</v>
      </c>
      <c r="AP14" s="101">
        <f t="shared" si="21"/>
        <v>0.12552808637329915</v>
      </c>
      <c r="AQ14" s="102">
        <f t="shared" si="117"/>
        <v>-6.5531544811175957E-5</v>
      </c>
      <c r="AR14" s="103">
        <f t="shared" si="46"/>
        <v>8.8582016002996353E-2</v>
      </c>
      <c r="AS14" s="102">
        <f t="shared" si="101"/>
        <v>0.11574207147647791</v>
      </c>
      <c r="AT14" s="102">
        <f t="shared" si="118"/>
        <v>6.9605680063861142E-3</v>
      </c>
      <c r="AU14" s="102">
        <f t="shared" si="102"/>
        <v>8.2488821827369357E-2</v>
      </c>
      <c r="AV14" s="92">
        <v>496</v>
      </c>
      <c r="AW14" s="93">
        <v>1880</v>
      </c>
      <c r="AX14" s="94">
        <v>577</v>
      </c>
      <c r="AY14" s="104">
        <v>38</v>
      </c>
      <c r="AZ14" s="105">
        <v>42</v>
      </c>
      <c r="BA14" s="106">
        <v>45</v>
      </c>
      <c r="BB14" s="104">
        <v>47</v>
      </c>
      <c r="BC14" s="105">
        <v>48</v>
      </c>
      <c r="BD14" s="106">
        <v>44</v>
      </c>
      <c r="BE14" s="84">
        <f t="shared" si="127"/>
        <v>4.2740740740740746</v>
      </c>
      <c r="BF14" s="84">
        <f t="shared" si="128"/>
        <v>-7.6803118908381762E-2</v>
      </c>
      <c r="BG14" s="84">
        <f t="shared" si="129"/>
        <v>0.5439153439153448</v>
      </c>
      <c r="BH14" s="85">
        <f t="shared" si="119"/>
        <v>4.3712121212121211</v>
      </c>
      <c r="BI14" s="84">
        <f t="shared" si="120"/>
        <v>0.85348162475822065</v>
      </c>
      <c r="BJ14" s="86">
        <f t="shared" si="121"/>
        <v>1.1073232323232323</v>
      </c>
      <c r="BK14" s="93">
        <v>74</v>
      </c>
      <c r="BL14" s="93">
        <v>74</v>
      </c>
      <c r="BM14" s="93">
        <v>74</v>
      </c>
      <c r="BN14" s="92">
        <v>2631</v>
      </c>
      <c r="BO14" s="93">
        <v>10111</v>
      </c>
      <c r="BP14" s="94">
        <v>3597</v>
      </c>
      <c r="BQ14" s="108">
        <f t="shared" si="122"/>
        <v>641.25020850708927</v>
      </c>
      <c r="BR14" s="108">
        <f t="shared" si="103"/>
        <v>-7.3393011850430412</v>
      </c>
      <c r="BS14" s="108">
        <f t="shared" si="104"/>
        <v>-33.381183046664091</v>
      </c>
      <c r="BT14" s="109">
        <f t="shared" si="105"/>
        <v>3997.5337954939341</v>
      </c>
      <c r="BU14" s="108">
        <f t="shared" si="106"/>
        <v>557.13258581651462</v>
      </c>
      <c r="BV14" s="110">
        <f t="shared" si="107"/>
        <v>369.23698698329599</v>
      </c>
      <c r="BW14" s="107">
        <f t="shared" si="123"/>
        <v>6.2339688041594457</v>
      </c>
      <c r="BX14" s="107">
        <f t="shared" si="124"/>
        <v>0.92953332028847768</v>
      </c>
      <c r="BY14" s="107">
        <f t="shared" si="125"/>
        <v>0.85577731479774322</v>
      </c>
      <c r="BZ14" s="78">
        <f t="shared" si="130"/>
        <v>0.54615851806863036</v>
      </c>
      <c r="CA14" s="79">
        <f t="shared" si="131"/>
        <v>0.14667476465229268</v>
      </c>
      <c r="CB14" s="115">
        <f t="shared" si="132"/>
        <v>0.1718156820819588</v>
      </c>
      <c r="CC14" s="76"/>
      <c r="CD14" s="91"/>
      <c r="CE14" s="111"/>
      <c r="CF14" s="111"/>
    </row>
    <row r="15" spans="1:84" s="112" customFormat="1" ht="15" customHeight="1" x14ac:dyDescent="0.2">
      <c r="A15" s="68" t="s">
        <v>37</v>
      </c>
      <c r="B15" s="92">
        <v>22216.523379999999</v>
      </c>
      <c r="C15" s="93">
        <v>89140.164000000004</v>
      </c>
      <c r="D15" s="94">
        <v>25928.533439999999</v>
      </c>
      <c r="E15" s="92">
        <v>21905.643079999998</v>
      </c>
      <c r="F15" s="93">
        <v>88993.282999999996</v>
      </c>
      <c r="G15" s="94">
        <v>25867.042839999998</v>
      </c>
      <c r="H15" s="95">
        <f t="shared" si="80"/>
        <v>1.0023771793467213</v>
      </c>
      <c r="I15" s="96">
        <f t="shared" si="2"/>
        <v>-1.1814611273835096E-2</v>
      </c>
      <c r="J15" s="97">
        <f t="shared" si="94"/>
        <v>7.2670646777361902E-4</v>
      </c>
      <c r="K15" s="92">
        <v>6309.0118600000005</v>
      </c>
      <c r="L15" s="93">
        <v>27088.88449</v>
      </c>
      <c r="M15" s="93">
        <v>8086.8045199999997</v>
      </c>
      <c r="N15" s="98">
        <f t="shared" si="95"/>
        <v>0.31262964885552413</v>
      </c>
      <c r="O15" s="99">
        <f t="shared" si="108"/>
        <v>2.4621128084902633E-2</v>
      </c>
      <c r="P15" s="100">
        <f t="shared" si="96"/>
        <v>8.2371871233279936E-3</v>
      </c>
      <c r="Q15" s="92">
        <v>894.20911000000012</v>
      </c>
      <c r="R15" s="93">
        <v>4367.8161499999997</v>
      </c>
      <c r="S15" s="94">
        <v>1002.6854200000001</v>
      </c>
      <c r="T15" s="101">
        <f t="shared" si="109"/>
        <v>3.8763047875324905E-2</v>
      </c>
      <c r="U15" s="102">
        <f t="shared" si="110"/>
        <v>-2.0578998016880165E-3</v>
      </c>
      <c r="V15" s="103">
        <f t="shared" si="111"/>
        <v>-1.0317242262976881E-2</v>
      </c>
      <c r="W15" s="92">
        <v>13430.182130000001</v>
      </c>
      <c r="X15" s="93">
        <v>52117.267</v>
      </c>
      <c r="Y15" s="94">
        <v>15310.162</v>
      </c>
      <c r="Z15" s="101">
        <f t="shared" si="97"/>
        <v>0.59187909861597465</v>
      </c>
      <c r="AA15" s="102">
        <f t="shared" si="112"/>
        <v>-2.1213248454258093E-2</v>
      </c>
      <c r="AB15" s="103">
        <f t="shared" si="98"/>
        <v>6.2476302275120688E-3</v>
      </c>
      <c r="AC15" s="92">
        <v>24637.849360000004</v>
      </c>
      <c r="AD15" s="93">
        <v>25712.965</v>
      </c>
      <c r="AE15" s="93">
        <v>26207.897019999997</v>
      </c>
      <c r="AF15" s="93">
        <f t="shared" si="113"/>
        <v>1570.0476599999929</v>
      </c>
      <c r="AG15" s="94">
        <f t="shared" si="114"/>
        <v>494.93201999999656</v>
      </c>
      <c r="AH15" s="92">
        <v>0</v>
      </c>
      <c r="AI15" s="93">
        <v>0</v>
      </c>
      <c r="AJ15" s="93">
        <v>0</v>
      </c>
      <c r="AK15" s="93">
        <f t="shared" si="99"/>
        <v>0</v>
      </c>
      <c r="AL15" s="94">
        <f t="shared" si="100"/>
        <v>0</v>
      </c>
      <c r="AM15" s="101">
        <f t="shared" si="126"/>
        <v>1.0107743687334441</v>
      </c>
      <c r="AN15" s="102">
        <f t="shared" si="115"/>
        <v>-9.8213250012509468E-2</v>
      </c>
      <c r="AO15" s="103">
        <f t="shared" si="116"/>
        <v>0.72231893129449121</v>
      </c>
      <c r="AP15" s="101">
        <f t="shared" si="21"/>
        <v>0</v>
      </c>
      <c r="AQ15" s="102">
        <f t="shared" si="117"/>
        <v>0</v>
      </c>
      <c r="AR15" s="103">
        <f t="shared" si="46"/>
        <v>0</v>
      </c>
      <c r="AS15" s="102">
        <f t="shared" si="101"/>
        <v>0</v>
      </c>
      <c r="AT15" s="102">
        <f t="shared" si="118"/>
        <v>0</v>
      </c>
      <c r="AU15" s="102">
        <f t="shared" si="102"/>
        <v>0</v>
      </c>
      <c r="AV15" s="92">
        <v>7073</v>
      </c>
      <c r="AW15" s="93">
        <v>25011</v>
      </c>
      <c r="AX15" s="94">
        <v>6785</v>
      </c>
      <c r="AY15" s="104">
        <v>200</v>
      </c>
      <c r="AZ15" s="105">
        <v>207</v>
      </c>
      <c r="BA15" s="106">
        <v>210</v>
      </c>
      <c r="BB15" s="104">
        <v>242</v>
      </c>
      <c r="BC15" s="105">
        <v>228</v>
      </c>
      <c r="BD15" s="106">
        <v>227</v>
      </c>
      <c r="BE15" s="84">
        <f t="shared" si="127"/>
        <v>10.769841269841271</v>
      </c>
      <c r="BF15" s="84">
        <f t="shared" si="128"/>
        <v>-1.0184920634920633</v>
      </c>
      <c r="BG15" s="84">
        <f t="shared" si="129"/>
        <v>0.70100069013112609</v>
      </c>
      <c r="BH15" s="85">
        <f t="shared" si="119"/>
        <v>9.9632892804698976</v>
      </c>
      <c r="BI15" s="84">
        <f t="shared" si="120"/>
        <v>0.22086503804565538</v>
      </c>
      <c r="BJ15" s="86">
        <f t="shared" si="121"/>
        <v>0.82184191204884449</v>
      </c>
      <c r="BK15" s="93">
        <v>405</v>
      </c>
      <c r="BL15" s="93">
        <v>405</v>
      </c>
      <c r="BM15" s="93">
        <v>405</v>
      </c>
      <c r="BN15" s="92">
        <v>29473</v>
      </c>
      <c r="BO15" s="93">
        <v>108859</v>
      </c>
      <c r="BP15" s="94">
        <v>30025</v>
      </c>
      <c r="BQ15" s="108">
        <f t="shared" si="122"/>
        <v>861.5168306411324</v>
      </c>
      <c r="BR15" s="108">
        <f>BQ15-E15*1000/BN15</f>
        <v>118.2724008240117</v>
      </c>
      <c r="BS15" s="108">
        <f t="shared" si="104"/>
        <v>44.007180543299455</v>
      </c>
      <c r="BT15" s="109">
        <f t="shared" si="105"/>
        <v>3812.3865644804714</v>
      </c>
      <c r="BU15" s="108">
        <f t="shared" si="106"/>
        <v>715.3070960795103</v>
      </c>
      <c r="BV15" s="110">
        <f t="shared" si="107"/>
        <v>254.2208374003867</v>
      </c>
      <c r="BW15" s="107">
        <f t="shared" si="123"/>
        <v>4.4252026529108326</v>
      </c>
      <c r="BX15" s="107">
        <f t="shared" si="124"/>
        <v>0.25822965701093192</v>
      </c>
      <c r="BY15" s="107">
        <f t="shared" si="125"/>
        <v>7.2757728677495415E-2</v>
      </c>
      <c r="BZ15" s="78">
        <f t="shared" si="130"/>
        <v>0.83298654459703148</v>
      </c>
      <c r="CA15" s="79">
        <f t="shared" si="131"/>
        <v>1.5314190595089427E-2</v>
      </c>
      <c r="CB15" s="115">
        <f t="shared" si="132"/>
        <v>9.6582012210763901E-2</v>
      </c>
      <c r="CC15" s="76"/>
      <c r="CD15" s="91"/>
      <c r="CE15" s="111"/>
      <c r="CF15" s="111"/>
    </row>
    <row r="16" spans="1:84" s="112" customFormat="1" ht="15" customHeight="1" x14ac:dyDescent="0.2">
      <c r="A16" s="68" t="s">
        <v>38</v>
      </c>
      <c r="B16" s="92">
        <v>2628.8470000000002</v>
      </c>
      <c r="C16" s="93">
        <v>11225.028</v>
      </c>
      <c r="D16" s="94">
        <v>3146.0129999999999</v>
      </c>
      <c r="E16" s="92">
        <v>2565.8389999999999</v>
      </c>
      <c r="F16" s="93">
        <v>11129.057000000001</v>
      </c>
      <c r="G16" s="94">
        <v>3139.1660000000002</v>
      </c>
      <c r="H16" s="95">
        <f t="shared" si="80"/>
        <v>1.0021811525736453</v>
      </c>
      <c r="I16" s="96">
        <f t="shared" si="2"/>
        <v>-2.2375337525694761E-2</v>
      </c>
      <c r="J16" s="97">
        <f t="shared" si="94"/>
        <v>-6.4423094141943249E-3</v>
      </c>
      <c r="K16" s="92">
        <v>1593.0060000000001</v>
      </c>
      <c r="L16" s="93">
        <v>7219.35</v>
      </c>
      <c r="M16" s="93">
        <v>1854.7170000000001</v>
      </c>
      <c r="N16" s="98">
        <f t="shared" si="95"/>
        <v>0.59083113158080836</v>
      </c>
      <c r="O16" s="99">
        <f t="shared" si="108"/>
        <v>-3.0020761308807931E-2</v>
      </c>
      <c r="P16" s="100">
        <f t="shared" si="96"/>
        <v>-5.7862643642015987E-2</v>
      </c>
      <c r="Q16" s="92">
        <v>296.738</v>
      </c>
      <c r="R16" s="93">
        <v>1303.498</v>
      </c>
      <c r="S16" s="94">
        <v>328.08600000000001</v>
      </c>
      <c r="T16" s="101">
        <f t="shared" si="109"/>
        <v>0.10451374664480947</v>
      </c>
      <c r="U16" s="102">
        <f t="shared" si="110"/>
        <v>-1.1135754356617358E-2</v>
      </c>
      <c r="V16" s="103">
        <f t="shared" si="111"/>
        <v>-1.2611900209187232E-2</v>
      </c>
      <c r="W16" s="92">
        <v>459.41199999999998</v>
      </c>
      <c r="X16" s="93">
        <v>1846.7950000000001</v>
      </c>
      <c r="Y16" s="94">
        <v>752.97199999999998</v>
      </c>
      <c r="Z16" s="101">
        <f t="shared" si="97"/>
        <v>0.23986370902335205</v>
      </c>
      <c r="AA16" s="102">
        <f t="shared" si="112"/>
        <v>6.0814283085091708E-2</v>
      </c>
      <c r="AB16" s="103">
        <f t="shared" si="98"/>
        <v>7.3920179396358504E-2</v>
      </c>
      <c r="AC16" s="92">
        <v>2476.4684099999999</v>
      </c>
      <c r="AD16" s="93">
        <v>3176.0729999999999</v>
      </c>
      <c r="AE16" s="93">
        <v>1970.4430299999999</v>
      </c>
      <c r="AF16" s="93">
        <f t="shared" si="113"/>
        <v>-506.02538000000004</v>
      </c>
      <c r="AG16" s="94">
        <f t="shared" si="114"/>
        <v>-1205.62997</v>
      </c>
      <c r="AH16" s="92">
        <v>0</v>
      </c>
      <c r="AI16" s="93">
        <v>0</v>
      </c>
      <c r="AJ16" s="93">
        <v>0</v>
      </c>
      <c r="AK16" s="93">
        <f t="shared" si="99"/>
        <v>0</v>
      </c>
      <c r="AL16" s="94">
        <f t="shared" si="100"/>
        <v>0</v>
      </c>
      <c r="AM16" s="101">
        <f t="shared" si="126"/>
        <v>0.62633022495456947</v>
      </c>
      <c r="AN16" s="102">
        <f t="shared" si="115"/>
        <v>-0.31570573605799601</v>
      </c>
      <c r="AO16" s="103">
        <f t="shared" si="116"/>
        <v>0.34338456103284032</v>
      </c>
      <c r="AP16" s="101">
        <f t="shared" si="21"/>
        <v>0</v>
      </c>
      <c r="AQ16" s="102">
        <f t="shared" si="117"/>
        <v>0</v>
      </c>
      <c r="AR16" s="103">
        <f t="shared" si="46"/>
        <v>0</v>
      </c>
      <c r="AS16" s="102">
        <f t="shared" si="101"/>
        <v>0</v>
      </c>
      <c r="AT16" s="102">
        <f t="shared" si="118"/>
        <v>0</v>
      </c>
      <c r="AU16" s="102">
        <f t="shared" si="102"/>
        <v>0</v>
      </c>
      <c r="AV16" s="92">
        <v>1465</v>
      </c>
      <c r="AW16" s="93">
        <v>5453</v>
      </c>
      <c r="AX16" s="94">
        <v>1416</v>
      </c>
      <c r="AY16" s="104">
        <v>68</v>
      </c>
      <c r="AZ16" s="105">
        <v>67</v>
      </c>
      <c r="BA16" s="106">
        <v>68</v>
      </c>
      <c r="BB16" s="104">
        <v>98</v>
      </c>
      <c r="BC16" s="105">
        <v>97</v>
      </c>
      <c r="BD16" s="106">
        <v>104</v>
      </c>
      <c r="BE16" s="84">
        <f t="shared" si="127"/>
        <v>6.9411764705882355</v>
      </c>
      <c r="BF16" s="84">
        <f t="shared" si="128"/>
        <v>-0.2401960784313717</v>
      </c>
      <c r="BG16" s="84">
        <f t="shared" si="129"/>
        <v>0.15883816213052437</v>
      </c>
      <c r="BH16" s="85">
        <f t="shared" si="119"/>
        <v>4.5384615384615383</v>
      </c>
      <c r="BI16" s="84">
        <f t="shared" si="120"/>
        <v>-0.44453165881737267</v>
      </c>
      <c r="BJ16" s="86">
        <f t="shared" si="121"/>
        <v>-0.14624636531853064</v>
      </c>
      <c r="BK16" s="93">
        <v>107</v>
      </c>
      <c r="BL16" s="93">
        <v>104.7</v>
      </c>
      <c r="BM16" s="93">
        <v>106.6</v>
      </c>
      <c r="BN16" s="92">
        <v>6372</v>
      </c>
      <c r="BO16" s="93">
        <v>23971</v>
      </c>
      <c r="BP16" s="94">
        <v>5994</v>
      </c>
      <c r="BQ16" s="108">
        <f t="shared" si="122"/>
        <v>523.71805138471802</v>
      </c>
      <c r="BR16" s="108">
        <f t="shared" si="103"/>
        <v>121.04400869796348</v>
      </c>
      <c r="BS16" s="108">
        <f t="shared" si="104"/>
        <v>59.446348076553988</v>
      </c>
      <c r="BT16" s="109">
        <f t="shared" si="105"/>
        <v>2216.925141242938</v>
      </c>
      <c r="BU16" s="108">
        <f t="shared" si="106"/>
        <v>465.49920267638504</v>
      </c>
      <c r="BV16" s="110">
        <f t="shared" si="107"/>
        <v>176.01976805386789</v>
      </c>
      <c r="BW16" s="107">
        <f t="shared" si="123"/>
        <v>4.2330508474576272</v>
      </c>
      <c r="BX16" s="107">
        <f t="shared" si="124"/>
        <v>-0.11643720714988159</v>
      </c>
      <c r="BY16" s="107">
        <f t="shared" si="125"/>
        <v>-0.16287799904888267</v>
      </c>
      <c r="BZ16" s="78">
        <f t="shared" si="130"/>
        <v>0.63178531526023995</v>
      </c>
      <c r="CA16" s="79">
        <f t="shared" si="131"/>
        <v>-3.7331559674129489E-2</v>
      </c>
      <c r="CB16" s="115">
        <f t="shared" si="132"/>
        <v>4.5267421681699505E-3</v>
      </c>
      <c r="CC16" s="76"/>
      <c r="CD16" s="91"/>
      <c r="CE16" s="111"/>
      <c r="CF16" s="111"/>
    </row>
    <row r="17" spans="1:84" s="112" customFormat="1" ht="15" customHeight="1" x14ac:dyDescent="0.2">
      <c r="A17" s="68" t="s">
        <v>39</v>
      </c>
      <c r="B17" s="92">
        <v>1041.3109999999999</v>
      </c>
      <c r="C17" s="93">
        <v>4639.902</v>
      </c>
      <c r="D17" s="94">
        <v>1502.893</v>
      </c>
      <c r="E17" s="92">
        <v>1124.009</v>
      </c>
      <c r="F17" s="93">
        <v>4657.817</v>
      </c>
      <c r="G17" s="94">
        <v>1385.6369999999999</v>
      </c>
      <c r="H17" s="95">
        <f t="shared" si="80"/>
        <v>1.0846224516233329</v>
      </c>
      <c r="I17" s="96">
        <f t="shared" si="2"/>
        <v>0.15819659560260724</v>
      </c>
      <c r="J17" s="97">
        <f t="shared" si="94"/>
        <v>8.8468674006049963E-2</v>
      </c>
      <c r="K17" s="92">
        <v>791.65499999999997</v>
      </c>
      <c r="L17" s="93">
        <v>3305.5590000000002</v>
      </c>
      <c r="M17" s="93">
        <v>1006.6130000000001</v>
      </c>
      <c r="N17" s="98">
        <f t="shared" si="95"/>
        <v>0.72646226969978434</v>
      </c>
      <c r="O17" s="99">
        <f t="shared" si="108"/>
        <v>2.2148514204944014E-2</v>
      </c>
      <c r="P17" s="100">
        <f t="shared" si="96"/>
        <v>1.6782391765550297E-2</v>
      </c>
      <c r="Q17" s="92">
        <v>134.82400000000001</v>
      </c>
      <c r="R17" s="93">
        <v>576.697</v>
      </c>
      <c r="S17" s="94">
        <v>126.28400000000001</v>
      </c>
      <c r="T17" s="101">
        <f t="shared" si="109"/>
        <v>9.1137866555237784E-2</v>
      </c>
      <c r="U17" s="102">
        <f t="shared" si="110"/>
        <v>-2.8811350933234295E-2</v>
      </c>
      <c r="V17" s="103">
        <f t="shared" si="111"/>
        <v>-3.2674855155383306E-2</v>
      </c>
      <c r="W17" s="92">
        <v>113.29900000000001</v>
      </c>
      <c r="X17" s="93">
        <v>510.46600000000001</v>
      </c>
      <c r="Y17" s="94">
        <v>160.31299999999999</v>
      </c>
      <c r="Z17" s="101">
        <f t="shared" si="97"/>
        <v>0.11569624656385474</v>
      </c>
      <c r="AA17" s="102">
        <f t="shared" si="112"/>
        <v>1.4897231609348152E-2</v>
      </c>
      <c r="AB17" s="103">
        <f t="shared" si="98"/>
        <v>6.1028469090379095E-3</v>
      </c>
      <c r="AC17" s="92">
        <v>1217.0260000000001</v>
      </c>
      <c r="AD17" s="93">
        <v>1162.057</v>
      </c>
      <c r="AE17" s="93">
        <v>1275.8</v>
      </c>
      <c r="AF17" s="93">
        <f t="shared" si="113"/>
        <v>58.773999999999887</v>
      </c>
      <c r="AG17" s="94">
        <f t="shared" si="114"/>
        <v>113.74299999999994</v>
      </c>
      <c r="AH17" s="92">
        <v>0</v>
      </c>
      <c r="AI17" s="93">
        <v>0</v>
      </c>
      <c r="AJ17" s="93">
        <v>0</v>
      </c>
      <c r="AK17" s="93">
        <f t="shared" si="99"/>
        <v>0</v>
      </c>
      <c r="AL17" s="94">
        <f t="shared" si="100"/>
        <v>0</v>
      </c>
      <c r="AM17" s="101">
        <f t="shared" si="126"/>
        <v>0.84889609573003533</v>
      </c>
      <c r="AN17" s="102">
        <f t="shared" si="115"/>
        <v>-0.31984792022677322</v>
      </c>
      <c r="AO17" s="103">
        <f t="shared" si="116"/>
        <v>0.59844748711718099</v>
      </c>
      <c r="AP17" s="101">
        <f t="shared" si="21"/>
        <v>0</v>
      </c>
      <c r="AQ17" s="102">
        <f t="shared" si="117"/>
        <v>0</v>
      </c>
      <c r="AR17" s="103">
        <f t="shared" si="46"/>
        <v>0</v>
      </c>
      <c r="AS17" s="102">
        <f t="shared" si="101"/>
        <v>0</v>
      </c>
      <c r="AT17" s="102">
        <f t="shared" si="118"/>
        <v>0</v>
      </c>
      <c r="AU17" s="102">
        <f t="shared" si="102"/>
        <v>0</v>
      </c>
      <c r="AV17" s="92">
        <v>1198</v>
      </c>
      <c r="AW17" s="93">
        <v>3971</v>
      </c>
      <c r="AX17" s="94">
        <v>1072</v>
      </c>
      <c r="AY17" s="104">
        <v>44.83</v>
      </c>
      <c r="AZ17" s="105">
        <v>44.25</v>
      </c>
      <c r="BA17" s="106">
        <v>48.25</v>
      </c>
      <c r="BB17" s="104">
        <v>50.08</v>
      </c>
      <c r="BC17" s="105">
        <v>50.5</v>
      </c>
      <c r="BD17" s="106">
        <v>48</v>
      </c>
      <c r="BE17" s="84">
        <f t="shared" si="127"/>
        <v>7.4058721934369602</v>
      </c>
      <c r="BF17" s="84">
        <f t="shared" si="128"/>
        <v>-1.5018532880114757</v>
      </c>
      <c r="BG17" s="84">
        <f t="shared" si="129"/>
        <v>-7.2470556092230076E-2</v>
      </c>
      <c r="BH17" s="85">
        <f t="shared" si="119"/>
        <v>7.4444444444444438</v>
      </c>
      <c r="BI17" s="84">
        <f t="shared" si="120"/>
        <v>-0.52946396876109425</v>
      </c>
      <c r="BJ17" s="86">
        <f t="shared" si="121"/>
        <v>0.8916391639163912</v>
      </c>
      <c r="BK17" s="93">
        <v>96</v>
      </c>
      <c r="BL17" s="93">
        <v>96</v>
      </c>
      <c r="BM17" s="93">
        <v>96</v>
      </c>
      <c r="BN17" s="92">
        <v>5302</v>
      </c>
      <c r="BO17" s="93">
        <v>17698</v>
      </c>
      <c r="BP17" s="94">
        <v>4927</v>
      </c>
      <c r="BQ17" s="108">
        <f t="shared" si="122"/>
        <v>281.23340775319667</v>
      </c>
      <c r="BR17" s="108">
        <f t="shared" si="103"/>
        <v>69.236236874283065</v>
      </c>
      <c r="BS17" s="108">
        <f t="shared" si="104"/>
        <v>18.050166709010909</v>
      </c>
      <c r="BT17" s="109">
        <f t="shared" si="105"/>
        <v>1292.5718283582089</v>
      </c>
      <c r="BU17" s="108">
        <f t="shared" si="106"/>
        <v>354.33393186405192</v>
      </c>
      <c r="BV17" s="110">
        <f t="shared" si="107"/>
        <v>119.61363143048288</v>
      </c>
      <c r="BW17" s="107">
        <f t="shared" si="123"/>
        <v>4.5960820895522385</v>
      </c>
      <c r="BX17" s="107">
        <f t="shared" si="124"/>
        <v>0.17037257369247261</v>
      </c>
      <c r="BY17" s="107">
        <f t="shared" si="125"/>
        <v>0.13927020337747109</v>
      </c>
      <c r="BZ17" s="78">
        <f t="shared" si="130"/>
        <v>0.57666198501872656</v>
      </c>
      <c r="CA17" s="79">
        <f t="shared" si="131"/>
        <v>-4.3890449438202195E-2</v>
      </c>
      <c r="CB17" s="115">
        <f t="shared" si="132"/>
        <v>7.1582076342927459E-2</v>
      </c>
      <c r="CC17" s="76"/>
      <c r="CD17" s="91"/>
      <c r="CE17" s="111"/>
      <c r="CF17" s="111"/>
    </row>
    <row r="18" spans="1:84" s="112" customFormat="1" ht="15" customHeight="1" x14ac:dyDescent="0.2">
      <c r="A18" s="68" t="s">
        <v>40</v>
      </c>
      <c r="B18" s="92">
        <v>4898.3940000000002</v>
      </c>
      <c r="C18" s="93">
        <v>21755.332999999999</v>
      </c>
      <c r="D18" s="94">
        <v>6063.777</v>
      </c>
      <c r="E18" s="92">
        <v>4898.3940000000002</v>
      </c>
      <c r="F18" s="93">
        <v>21579.656999999999</v>
      </c>
      <c r="G18" s="94">
        <v>6046.6319999999996</v>
      </c>
      <c r="H18" s="95">
        <f t="shared" si="80"/>
        <v>1.0028354627832488</v>
      </c>
      <c r="I18" s="96">
        <f t="shared" si="2"/>
        <v>2.8354627832487544E-3</v>
      </c>
      <c r="J18" s="97">
        <f t="shared" si="94"/>
        <v>-5.3053524298938282E-3</v>
      </c>
      <c r="K18" s="92">
        <v>656.89099999999996</v>
      </c>
      <c r="L18" s="93">
        <v>4295.6400000000003</v>
      </c>
      <c r="M18" s="93">
        <v>1192.42</v>
      </c>
      <c r="N18" s="98">
        <f t="shared" si="95"/>
        <v>0.197203997200425</v>
      </c>
      <c r="O18" s="99">
        <f t="shared" si="108"/>
        <v>6.3100656391172016E-2</v>
      </c>
      <c r="P18" s="100">
        <f t="shared" si="96"/>
        <v>-1.8557005510267677E-3</v>
      </c>
      <c r="Q18" s="92">
        <v>346.10700000000003</v>
      </c>
      <c r="R18" s="93">
        <v>1251.817</v>
      </c>
      <c r="S18" s="94">
        <v>328.98599999999999</v>
      </c>
      <c r="T18" s="101">
        <f t="shared" si="109"/>
        <v>5.440813993641419E-2</v>
      </c>
      <c r="U18" s="102">
        <f t="shared" si="110"/>
        <v>-1.6249099967113378E-2</v>
      </c>
      <c r="V18" s="103">
        <f t="shared" si="111"/>
        <v>-3.6009841196354489E-3</v>
      </c>
      <c r="W18" s="92">
        <v>3839.7809999999999</v>
      </c>
      <c r="X18" s="93">
        <v>15669.905000000001</v>
      </c>
      <c r="Y18" s="94">
        <v>4349.7780000000002</v>
      </c>
      <c r="Z18" s="101">
        <f t="shared" si="97"/>
        <v>0.71937204050122461</v>
      </c>
      <c r="AA18" s="102">
        <f t="shared" si="112"/>
        <v>-6.4513657545931191E-2</v>
      </c>
      <c r="AB18" s="103">
        <f t="shared" si="98"/>
        <v>-6.7704093069442806E-3</v>
      </c>
      <c r="AC18" s="92">
        <v>5804.2650000000003</v>
      </c>
      <c r="AD18" s="93">
        <v>7917.9610000000002</v>
      </c>
      <c r="AE18" s="93">
        <v>8359.4775700000009</v>
      </c>
      <c r="AF18" s="93">
        <f t="shared" si="113"/>
        <v>2555.2125700000006</v>
      </c>
      <c r="AG18" s="94">
        <f t="shared" si="114"/>
        <v>441.51657000000068</v>
      </c>
      <c r="AH18" s="92">
        <v>0</v>
      </c>
      <c r="AI18" s="93">
        <v>0</v>
      </c>
      <c r="AJ18" s="93">
        <v>0</v>
      </c>
      <c r="AK18" s="93">
        <f t="shared" si="99"/>
        <v>0</v>
      </c>
      <c r="AL18" s="94">
        <f t="shared" si="100"/>
        <v>0</v>
      </c>
      <c r="AM18" s="101">
        <f t="shared" si="126"/>
        <v>1.3785925125544691</v>
      </c>
      <c r="AN18" s="102">
        <f t="shared" si="115"/>
        <v>0.19366026741453135</v>
      </c>
      <c r="AO18" s="103">
        <f t="shared" si="116"/>
        <v>1.014637568725294</v>
      </c>
      <c r="AP18" s="101">
        <f t="shared" si="21"/>
        <v>0</v>
      </c>
      <c r="AQ18" s="102">
        <f t="shared" si="117"/>
        <v>0</v>
      </c>
      <c r="AR18" s="103">
        <f t="shared" si="46"/>
        <v>0</v>
      </c>
      <c r="AS18" s="102">
        <f t="shared" si="101"/>
        <v>0</v>
      </c>
      <c r="AT18" s="102">
        <f t="shared" si="118"/>
        <v>0</v>
      </c>
      <c r="AU18" s="102">
        <f t="shared" si="102"/>
        <v>0</v>
      </c>
      <c r="AV18" s="92">
        <v>1054</v>
      </c>
      <c r="AW18" s="93">
        <v>3097</v>
      </c>
      <c r="AX18" s="94">
        <v>770</v>
      </c>
      <c r="AY18" s="104">
        <v>33</v>
      </c>
      <c r="AZ18" s="105">
        <v>35</v>
      </c>
      <c r="BA18" s="106">
        <v>39</v>
      </c>
      <c r="BB18" s="104">
        <v>55</v>
      </c>
      <c r="BC18" s="105">
        <v>58</v>
      </c>
      <c r="BD18" s="106">
        <v>57</v>
      </c>
      <c r="BE18" s="84">
        <f t="shared" si="127"/>
        <v>6.5811965811965818</v>
      </c>
      <c r="BF18" s="84">
        <f t="shared" si="128"/>
        <v>-4.0652680652680635</v>
      </c>
      <c r="BG18" s="84">
        <f t="shared" si="129"/>
        <v>-0.79261294261294157</v>
      </c>
      <c r="BH18" s="85">
        <f t="shared" si="119"/>
        <v>4.5029239766081872</v>
      </c>
      <c r="BI18" s="84">
        <f t="shared" si="120"/>
        <v>-1.8849548112706005</v>
      </c>
      <c r="BJ18" s="86">
        <f t="shared" si="121"/>
        <v>5.3211332930026778E-2</v>
      </c>
      <c r="BK18" s="93">
        <v>120</v>
      </c>
      <c r="BL18" s="93">
        <v>121</v>
      </c>
      <c r="BM18" s="93">
        <v>136</v>
      </c>
      <c r="BN18" s="92">
        <v>4904</v>
      </c>
      <c r="BO18" s="93">
        <v>19092</v>
      </c>
      <c r="BP18" s="94">
        <v>5220</v>
      </c>
      <c r="BQ18" s="108">
        <f t="shared" si="122"/>
        <v>1158.3586206896553</v>
      </c>
      <c r="BR18" s="108">
        <f t="shared" si="103"/>
        <v>159.50176913989992</v>
      </c>
      <c r="BS18" s="108">
        <f t="shared" si="104"/>
        <v>28.060223455211599</v>
      </c>
      <c r="BT18" s="109">
        <f t="shared" si="105"/>
        <v>7852.7688311688307</v>
      </c>
      <c r="BU18" s="108">
        <f>BT18-E18*1000/AV18</f>
        <v>3205.3361935976736</v>
      </c>
      <c r="BV18" s="110">
        <f t="shared" si="107"/>
        <v>884.84600262507865</v>
      </c>
      <c r="BW18" s="107">
        <f t="shared" si="123"/>
        <v>6.779220779220779</v>
      </c>
      <c r="BX18" s="107">
        <f t="shared" si="124"/>
        <v>2.1264693560708743</v>
      </c>
      <c r="BY18" s="107">
        <f t="shared" si="125"/>
        <v>0.61454528680876752</v>
      </c>
      <c r="BZ18" s="78">
        <f t="shared" si="130"/>
        <v>0.43126239259748844</v>
      </c>
      <c r="CA18" s="79">
        <f t="shared" si="131"/>
        <v>-2.7913637365058364E-2</v>
      </c>
      <c r="CB18" s="115">
        <f t="shared" si="132"/>
        <v>-1.0256182708461847E-3</v>
      </c>
      <c r="CC18" s="76"/>
      <c r="CD18" s="91"/>
      <c r="CE18" s="111"/>
      <c r="CF18" s="111"/>
    </row>
    <row r="19" spans="1:84" s="112" customFormat="1" ht="15" customHeight="1" x14ac:dyDescent="0.2">
      <c r="A19" s="68" t="s">
        <v>41</v>
      </c>
      <c r="B19" s="92">
        <v>39197.10351999999</v>
      </c>
      <c r="C19" s="93">
        <v>167329.68100000001</v>
      </c>
      <c r="D19" s="94">
        <v>50214.026610000023</v>
      </c>
      <c r="E19" s="92">
        <v>38305.106829999997</v>
      </c>
      <c r="F19" s="93">
        <v>162585.027</v>
      </c>
      <c r="G19" s="94">
        <v>46082.930039999999</v>
      </c>
      <c r="H19" s="95">
        <f t="shared" si="80"/>
        <v>1.0896448330523738</v>
      </c>
      <c r="I19" s="96">
        <f>H19-IF(E19=0,"0",(B19/E19))</f>
        <v>6.6358207225725607E-2</v>
      </c>
      <c r="J19" s="97">
        <f t="shared" si="94"/>
        <v>6.0462231877174588E-2</v>
      </c>
      <c r="K19" s="92">
        <v>15848.840540000001</v>
      </c>
      <c r="L19" s="93">
        <v>69288.76783112291</v>
      </c>
      <c r="M19" s="93">
        <v>21374.297340000005</v>
      </c>
      <c r="N19" s="98">
        <f t="shared" si="95"/>
        <v>0.46382244621700719</v>
      </c>
      <c r="O19" s="99">
        <f t="shared" si="108"/>
        <v>5.0069768007859838E-2</v>
      </c>
      <c r="P19" s="100">
        <f t="shared" si="96"/>
        <v>3.765301899710144E-2</v>
      </c>
      <c r="Q19" s="92">
        <v>3368.6237000000001</v>
      </c>
      <c r="R19" s="93">
        <v>14839.004060000001</v>
      </c>
      <c r="S19" s="94">
        <v>3841.4570099999996</v>
      </c>
      <c r="T19" s="101">
        <f t="shared" si="109"/>
        <v>8.3359651972337995E-2</v>
      </c>
      <c r="U19" s="102">
        <f t="shared" si="110"/>
        <v>-4.5822434764887787E-3</v>
      </c>
      <c r="V19" s="103">
        <f t="shared" si="111"/>
        <v>-7.9095401163037232E-3</v>
      </c>
      <c r="W19" s="92">
        <v>16634.079399999999</v>
      </c>
      <c r="X19" s="93">
        <v>63616.4</v>
      </c>
      <c r="Y19" s="94">
        <v>17355.251</v>
      </c>
      <c r="Z19" s="101">
        <f t="shared" si="97"/>
        <v>0.37660910417231797</v>
      </c>
      <c r="AA19" s="102">
        <f t="shared" si="112"/>
        <v>-5.7643160775614044E-2</v>
      </c>
      <c r="AB19" s="103">
        <f t="shared" si="98"/>
        <v>-1.4671699317661491E-2</v>
      </c>
      <c r="AC19" s="92">
        <v>42844.557169999993</v>
      </c>
      <c r="AD19" s="93">
        <v>54637.447999999997</v>
      </c>
      <c r="AE19" s="93">
        <v>49693.676140000003</v>
      </c>
      <c r="AF19" s="93">
        <f t="shared" si="113"/>
        <v>6849.1189700000104</v>
      </c>
      <c r="AG19" s="94">
        <f t="shared" si="114"/>
        <v>-4943.7718599999935</v>
      </c>
      <c r="AH19" s="92">
        <v>7189.0908700000009</v>
      </c>
      <c r="AI19" s="93">
        <v>4890.2669999999998</v>
      </c>
      <c r="AJ19" s="93">
        <v>3531.4160499999998</v>
      </c>
      <c r="AK19" s="93">
        <f t="shared" si="99"/>
        <v>-3657.6748200000011</v>
      </c>
      <c r="AL19" s="94">
        <f t="shared" si="100"/>
        <v>-1358.85095</v>
      </c>
      <c r="AM19" s="101">
        <f t="shared" si="126"/>
        <v>0.98963734826443106</v>
      </c>
      <c r="AN19" s="102">
        <f t="shared" si="115"/>
        <v>-0.10341681447845941</v>
      </c>
      <c r="AO19" s="103">
        <f t="shared" si="116"/>
        <v>0.66311160774144517</v>
      </c>
      <c r="AP19" s="101">
        <f t="shared" si="21"/>
        <v>7.0327282801429941E-2</v>
      </c>
      <c r="AQ19" s="102">
        <f t="shared" si="117"/>
        <v>-0.11308144448710117</v>
      </c>
      <c r="AR19" s="103">
        <f t="shared" si="46"/>
        <v>4.1101941721624742E-2</v>
      </c>
      <c r="AS19" s="102">
        <f t="shared" si="101"/>
        <v>7.6631760327191212E-2</v>
      </c>
      <c r="AT19" s="102">
        <f t="shared" si="118"/>
        <v>-0.11104793736704965</v>
      </c>
      <c r="AU19" s="102">
        <f t="shared" si="102"/>
        <v>4.6553547774444891E-2</v>
      </c>
      <c r="AV19" s="92">
        <v>21568</v>
      </c>
      <c r="AW19" s="93">
        <v>80463</v>
      </c>
      <c r="AX19" s="94">
        <v>21776</v>
      </c>
      <c r="AY19" s="104">
        <v>641</v>
      </c>
      <c r="AZ19" s="105">
        <v>641</v>
      </c>
      <c r="BA19" s="106">
        <v>675</v>
      </c>
      <c r="BB19" s="104">
        <v>894</v>
      </c>
      <c r="BC19" s="105">
        <v>877</v>
      </c>
      <c r="BD19" s="106">
        <v>854</v>
      </c>
      <c r="BE19" s="84">
        <f t="shared" si="127"/>
        <v>10.753580246913581</v>
      </c>
      <c r="BF19" s="84">
        <f t="shared" si="128"/>
        <v>-0.46222838543171285</v>
      </c>
      <c r="BG19" s="84">
        <f t="shared" si="129"/>
        <v>0.29297182257660737</v>
      </c>
      <c r="BH19" s="85">
        <f t="shared" si="119"/>
        <v>8.4996096799375493</v>
      </c>
      <c r="BI19" s="84">
        <f t="shared" si="120"/>
        <v>0.45784979925149472</v>
      </c>
      <c r="BJ19" s="86">
        <f t="shared" si="121"/>
        <v>0.85394263318726349</v>
      </c>
      <c r="BK19" s="93">
        <v>1496</v>
      </c>
      <c r="BL19" s="93">
        <v>1523</v>
      </c>
      <c r="BM19" s="93">
        <v>1546</v>
      </c>
      <c r="BN19" s="92">
        <v>92956</v>
      </c>
      <c r="BO19" s="93">
        <v>357407</v>
      </c>
      <c r="BP19" s="94">
        <v>94637</v>
      </c>
      <c r="BQ19" s="108">
        <f t="shared" si="122"/>
        <v>486.9441131904012</v>
      </c>
      <c r="BR19" s="108">
        <f t="shared" si="103"/>
        <v>74.866282496309395</v>
      </c>
      <c r="BS19" s="108">
        <f t="shared" si="104"/>
        <v>32.04248283621115</v>
      </c>
      <c r="BT19" s="109">
        <f t="shared" si="105"/>
        <v>2116.2256631153564</v>
      </c>
      <c r="BU19" s="108">
        <f t="shared" si="106"/>
        <v>340.20995326743355</v>
      </c>
      <c r="BV19" s="110">
        <f t="shared" si="107"/>
        <v>95.607155229744421</v>
      </c>
      <c r="BW19" s="107">
        <f t="shared" si="123"/>
        <v>4.3459313005143274</v>
      </c>
      <c r="BX19" s="107">
        <f t="shared" si="124"/>
        <v>3.6027739683467175E-2</v>
      </c>
      <c r="BY19" s="107">
        <f t="shared" si="125"/>
        <v>-9.5948818298046135E-2</v>
      </c>
      <c r="BZ19" s="78">
        <f t="shared" si="130"/>
        <v>0.68779888657935673</v>
      </c>
      <c r="CA19" s="79">
        <f t="shared" si="131"/>
        <v>-1.0362502593268319E-2</v>
      </c>
      <c r="CB19" s="115">
        <f t="shared" si="132"/>
        <v>4.4859122775041116E-2</v>
      </c>
      <c r="CC19" s="76"/>
      <c r="CD19" s="91"/>
      <c r="CE19" s="111"/>
      <c r="CF19" s="111"/>
    </row>
    <row r="20" spans="1:84" s="112" customFormat="1" ht="15" customHeight="1" x14ac:dyDescent="0.2">
      <c r="A20" s="68" t="s">
        <v>42</v>
      </c>
      <c r="B20" s="92">
        <v>18336.432810000002</v>
      </c>
      <c r="C20" s="93">
        <v>90388.404999999999</v>
      </c>
      <c r="D20" s="94">
        <v>23515.383389999999</v>
      </c>
      <c r="E20" s="92">
        <v>22114.516072999999</v>
      </c>
      <c r="F20" s="93">
        <v>92990.260999999999</v>
      </c>
      <c r="G20" s="94">
        <v>26439.51627</v>
      </c>
      <c r="H20" s="95">
        <f t="shared" si="80"/>
        <v>0.88940293573684204</v>
      </c>
      <c r="I20" s="96">
        <f t="shared" si="2"/>
        <v>6.0244714527232346E-2</v>
      </c>
      <c r="J20" s="97">
        <f t="shared" si="94"/>
        <v>-8.2617187961918193E-2</v>
      </c>
      <c r="K20" s="92">
        <v>8011.5995899999998</v>
      </c>
      <c r="L20" s="93">
        <v>37858.241430000002</v>
      </c>
      <c r="M20" s="93">
        <v>11834.03203</v>
      </c>
      <c r="N20" s="98">
        <f t="shared" si="95"/>
        <v>0.44758882534578232</v>
      </c>
      <c r="O20" s="99">
        <f t="shared" si="108"/>
        <v>8.5310963892530678E-2</v>
      </c>
      <c r="P20" s="100">
        <f t="shared" si="96"/>
        <v>4.0468326673346044E-2</v>
      </c>
      <c r="Q20" s="92">
        <v>2641.1176700000001</v>
      </c>
      <c r="R20" s="93">
        <v>7232.4329399999997</v>
      </c>
      <c r="S20" s="94">
        <v>2123.0637200000001</v>
      </c>
      <c r="T20" s="101">
        <f t="shared" si="109"/>
        <v>8.0298886648276793E-2</v>
      </c>
      <c r="U20" s="102">
        <f t="shared" si="110"/>
        <v>-3.913025488399427E-2</v>
      </c>
      <c r="V20" s="103">
        <f t="shared" si="111"/>
        <v>2.5226457578463451E-3</v>
      </c>
      <c r="W20" s="92">
        <v>10658.30125</v>
      </c>
      <c r="X20" s="93">
        <v>44431.514999999999</v>
      </c>
      <c r="Y20" s="94">
        <v>11628.117</v>
      </c>
      <c r="Z20" s="101">
        <f t="shared" si="97"/>
        <v>0.43980067113383692</v>
      </c>
      <c r="AA20" s="102">
        <f t="shared" si="112"/>
        <v>-4.2158835229176295E-2</v>
      </c>
      <c r="AB20" s="103">
        <f t="shared" si="98"/>
        <v>-3.800759095933004E-2</v>
      </c>
      <c r="AC20" s="92">
        <v>14178.909649999998</v>
      </c>
      <c r="AD20" s="93">
        <v>18749.725999999999</v>
      </c>
      <c r="AE20" s="93">
        <v>18212.358840000001</v>
      </c>
      <c r="AF20" s="93">
        <f t="shared" si="113"/>
        <v>4033.449190000003</v>
      </c>
      <c r="AG20" s="94">
        <f t="shared" si="114"/>
        <v>-537.36715999999797</v>
      </c>
      <c r="AH20" s="92">
        <v>0</v>
      </c>
      <c r="AI20" s="93">
        <v>0</v>
      </c>
      <c r="AJ20" s="93">
        <v>0</v>
      </c>
      <c r="AK20" s="93">
        <f t="shared" si="99"/>
        <v>0</v>
      </c>
      <c r="AL20" s="94">
        <f t="shared" si="100"/>
        <v>0</v>
      </c>
      <c r="AM20" s="101">
        <f t="shared" si="126"/>
        <v>0.77448700444088325</v>
      </c>
      <c r="AN20" s="102">
        <f t="shared" si="115"/>
        <v>1.2226625200625341E-3</v>
      </c>
      <c r="AO20" s="103">
        <f t="shared" si="116"/>
        <v>0.56705192468701437</v>
      </c>
      <c r="AP20" s="101">
        <f t="shared" si="21"/>
        <v>0</v>
      </c>
      <c r="AQ20" s="102">
        <f t="shared" si="117"/>
        <v>0</v>
      </c>
      <c r="AR20" s="103">
        <f t="shared" si="46"/>
        <v>0</v>
      </c>
      <c r="AS20" s="102">
        <f t="shared" si="101"/>
        <v>0</v>
      </c>
      <c r="AT20" s="102">
        <f t="shared" si="118"/>
        <v>0</v>
      </c>
      <c r="AU20" s="102">
        <f t="shared" si="102"/>
        <v>0</v>
      </c>
      <c r="AV20" s="92">
        <v>10070</v>
      </c>
      <c r="AW20" s="93">
        <v>34965</v>
      </c>
      <c r="AX20" s="94">
        <v>8644</v>
      </c>
      <c r="AY20" s="104">
        <v>384.91666666666663</v>
      </c>
      <c r="AZ20" s="105">
        <v>370.61333333333334</v>
      </c>
      <c r="BA20" s="106">
        <v>373.47</v>
      </c>
      <c r="BB20" s="104">
        <v>658.88000000000011</v>
      </c>
      <c r="BC20" s="105">
        <v>643.31083333333311</v>
      </c>
      <c r="BD20" s="106">
        <v>627.97666666666657</v>
      </c>
      <c r="BE20" s="84">
        <f t="shared" si="127"/>
        <v>7.7150328897457179</v>
      </c>
      <c r="BF20" s="84">
        <f t="shared" si="128"/>
        <v>-1.0054693834735939</v>
      </c>
      <c r="BG20" s="84">
        <f t="shared" si="129"/>
        <v>-0.14693465954194895</v>
      </c>
      <c r="BH20" s="85">
        <f t="shared" si="119"/>
        <v>4.5882808809244517</v>
      </c>
      <c r="BI20" s="84">
        <f t="shared" si="120"/>
        <v>-0.50622292351135734</v>
      </c>
      <c r="BJ20" s="86">
        <f t="shared" si="121"/>
        <v>5.8977394921701176E-2</v>
      </c>
      <c r="BK20" s="93">
        <v>981</v>
      </c>
      <c r="BL20" s="93">
        <v>961.66666666666686</v>
      </c>
      <c r="BM20" s="93">
        <v>958.66666666666686</v>
      </c>
      <c r="BN20" s="92">
        <v>53970</v>
      </c>
      <c r="BO20" s="93">
        <v>189592</v>
      </c>
      <c r="BP20" s="94">
        <v>44823</v>
      </c>
      <c r="BQ20" s="108">
        <f t="shared" si="122"/>
        <v>589.86494143631614</v>
      </c>
      <c r="BR20" s="108">
        <f t="shared" si="103"/>
        <v>180.10922394511738</v>
      </c>
      <c r="BS20" s="108">
        <f t="shared" si="104"/>
        <v>99.389283180693553</v>
      </c>
      <c r="BT20" s="109">
        <f t="shared" si="105"/>
        <v>3058.7131270245254</v>
      </c>
      <c r="BU20" s="108">
        <f t="shared" si="106"/>
        <v>862.63407310198318</v>
      </c>
      <c r="BV20" s="110">
        <f t="shared" si="107"/>
        <v>399.18900290040119</v>
      </c>
      <c r="BW20" s="107">
        <f t="shared" si="123"/>
        <v>5.1854465525219808</v>
      </c>
      <c r="BX20" s="107">
        <f t="shared" si="124"/>
        <v>-0.17403706217513903</v>
      </c>
      <c r="BY20" s="107">
        <f t="shared" si="125"/>
        <v>-0.23689006981464189</v>
      </c>
      <c r="BZ20" s="78">
        <f t="shared" si="130"/>
        <v>0.52534340766670296</v>
      </c>
      <c r="CA20" s="79">
        <f t="shared" si="131"/>
        <v>-9.28059240173158E-2</v>
      </c>
      <c r="CB20" s="115">
        <f t="shared" si="132"/>
        <v>-1.4791916755794055E-2</v>
      </c>
      <c r="CC20" s="76"/>
      <c r="CD20" s="91"/>
      <c r="CE20" s="111"/>
      <c r="CF20" s="111"/>
    </row>
    <row r="21" spans="1:84" s="112" customFormat="1" ht="15" customHeight="1" x14ac:dyDescent="0.2">
      <c r="A21" s="68" t="s">
        <v>43</v>
      </c>
      <c r="B21" s="92">
        <v>29799.914899832333</v>
      </c>
      <c r="C21" s="93">
        <v>137488.08600000001</v>
      </c>
      <c r="D21" s="94">
        <v>37891.795915235554</v>
      </c>
      <c r="E21" s="92">
        <v>29894.68562</v>
      </c>
      <c r="F21" s="93">
        <v>131063.60400000001</v>
      </c>
      <c r="G21" s="94">
        <v>36438.107189999995</v>
      </c>
      <c r="H21" s="95">
        <f t="shared" si="80"/>
        <v>1.0398947376068564</v>
      </c>
      <c r="I21" s="96">
        <f t="shared" si="2"/>
        <v>4.3064890368197495E-2</v>
      </c>
      <c r="J21" s="97">
        <f t="shared" si="94"/>
        <v>-9.1233101495598046E-3</v>
      </c>
      <c r="K21" s="92">
        <v>11084.70203</v>
      </c>
      <c r="L21" s="93">
        <v>53882.717469999996</v>
      </c>
      <c r="M21" s="93">
        <v>17012.64543</v>
      </c>
      <c r="N21" s="98">
        <f t="shared" si="95"/>
        <v>0.46689157977637541</v>
      </c>
      <c r="O21" s="99">
        <f t="shared" si="108"/>
        <v>9.6099855424400082E-2</v>
      </c>
      <c r="P21" s="100">
        <f t="shared" si="96"/>
        <v>5.577273499014479E-2</v>
      </c>
      <c r="Q21" s="92">
        <v>2458.2378399999998</v>
      </c>
      <c r="R21" s="93">
        <v>9423.6708999999992</v>
      </c>
      <c r="S21" s="94">
        <v>2228.6128500000004</v>
      </c>
      <c r="T21" s="101">
        <f t="shared" si="109"/>
        <v>6.1161597620296167E-2</v>
      </c>
      <c r="U21" s="102">
        <f t="shared" si="110"/>
        <v>-2.1068330175144541E-2</v>
      </c>
      <c r="V21" s="103">
        <f t="shared" si="111"/>
        <v>-1.0739911360030656E-2</v>
      </c>
      <c r="W21" s="92">
        <v>14365.135699999999</v>
      </c>
      <c r="X21" s="93">
        <v>59823.504000000001</v>
      </c>
      <c r="Y21" s="94">
        <v>15090.65</v>
      </c>
      <c r="Z21" s="101">
        <f t="shared" si="97"/>
        <v>0.41414472824596799</v>
      </c>
      <c r="AA21" s="102">
        <f t="shared" si="112"/>
        <v>-6.6380000550293528E-2</v>
      </c>
      <c r="AB21" s="103">
        <f t="shared" si="98"/>
        <v>-4.2301624320378317E-2</v>
      </c>
      <c r="AC21" s="92">
        <v>21092.881763999983</v>
      </c>
      <c r="AD21" s="93">
        <v>19028.175999999999</v>
      </c>
      <c r="AE21" s="93">
        <v>24275.747680000011</v>
      </c>
      <c r="AF21" s="93">
        <f t="shared" si="113"/>
        <v>3182.8659160000279</v>
      </c>
      <c r="AG21" s="94">
        <f t="shared" si="114"/>
        <v>5247.5716800000118</v>
      </c>
      <c r="AH21" s="92">
        <v>0</v>
      </c>
      <c r="AI21" s="93">
        <v>0</v>
      </c>
      <c r="AJ21" s="93">
        <v>0</v>
      </c>
      <c r="AK21" s="93">
        <f t="shared" si="99"/>
        <v>0</v>
      </c>
      <c r="AL21" s="94">
        <f t="shared" si="100"/>
        <v>0</v>
      </c>
      <c r="AM21" s="101">
        <f t="shared" si="126"/>
        <v>0.64065972840942087</v>
      </c>
      <c r="AN21" s="102">
        <f t="shared" si="115"/>
        <v>-6.7157117205754346E-2</v>
      </c>
      <c r="AO21" s="103">
        <f t="shared" si="116"/>
        <v>0.50226100199177326</v>
      </c>
      <c r="AP21" s="101">
        <f t="shared" si="21"/>
        <v>0</v>
      </c>
      <c r="AQ21" s="102">
        <f t="shared" si="117"/>
        <v>0</v>
      </c>
      <c r="AR21" s="103">
        <f t="shared" si="46"/>
        <v>0</v>
      </c>
      <c r="AS21" s="102">
        <f t="shared" si="101"/>
        <v>0</v>
      </c>
      <c r="AT21" s="102">
        <f t="shared" si="118"/>
        <v>0</v>
      </c>
      <c r="AU21" s="102">
        <f t="shared" si="102"/>
        <v>0</v>
      </c>
      <c r="AV21" s="92">
        <v>13245</v>
      </c>
      <c r="AW21" s="93">
        <v>46980</v>
      </c>
      <c r="AX21" s="94">
        <v>11196</v>
      </c>
      <c r="AY21" s="104">
        <v>362.26333333333332</v>
      </c>
      <c r="AZ21" s="105">
        <v>360.27416666666676</v>
      </c>
      <c r="BA21" s="106">
        <v>366.38</v>
      </c>
      <c r="BB21" s="104">
        <v>685.19333333333327</v>
      </c>
      <c r="BC21" s="105">
        <v>677.03916666666669</v>
      </c>
      <c r="BD21" s="106">
        <v>658.09666666666647</v>
      </c>
      <c r="BE21" s="84">
        <f t="shared" si="127"/>
        <v>10.186145531961351</v>
      </c>
      <c r="BF21" s="84">
        <f t="shared" si="128"/>
        <v>-2.0011215573567327</v>
      </c>
      <c r="BG21" s="84">
        <f t="shared" si="129"/>
        <v>-0.68057865262954742</v>
      </c>
      <c r="BH21" s="85">
        <f t="shared" si="119"/>
        <v>5.6708994119404963</v>
      </c>
      <c r="BI21" s="84">
        <f t="shared" si="120"/>
        <v>-0.77253747691812347</v>
      </c>
      <c r="BJ21" s="86">
        <f t="shared" si="121"/>
        <v>-0.11163163316152236</v>
      </c>
      <c r="BK21" s="93">
        <v>1324</v>
      </c>
      <c r="BL21" s="93">
        <v>1306</v>
      </c>
      <c r="BM21" s="93">
        <v>1289</v>
      </c>
      <c r="BN21" s="92">
        <v>69903</v>
      </c>
      <c r="BO21" s="93">
        <v>263532</v>
      </c>
      <c r="BP21" s="94">
        <v>61966</v>
      </c>
      <c r="BQ21" s="108">
        <f t="shared" si="122"/>
        <v>588.03387648065063</v>
      </c>
      <c r="BR21" s="108">
        <f t="shared" si="103"/>
        <v>160.37432510231207</v>
      </c>
      <c r="BS21" s="108">
        <f t="shared" si="104"/>
        <v>90.69919226772771</v>
      </c>
      <c r="BT21" s="109">
        <f t="shared" si="105"/>
        <v>3254.5647722400854</v>
      </c>
      <c r="BU21" s="108">
        <f t="shared" si="106"/>
        <v>997.51036529406792</v>
      </c>
      <c r="BV21" s="110">
        <f t="shared" si="107"/>
        <v>464.79031502424868</v>
      </c>
      <c r="BW21" s="107">
        <f t="shared" si="123"/>
        <v>5.5346552340121473</v>
      </c>
      <c r="BX21" s="107">
        <f t="shared" si="124"/>
        <v>0.25696553978791137</v>
      </c>
      <c r="BY21" s="107">
        <f t="shared" si="125"/>
        <v>-7.4795596128337749E-2</v>
      </c>
      <c r="BZ21" s="78">
        <f t="shared" si="130"/>
        <v>0.54014522188614122</v>
      </c>
      <c r="CA21" s="79">
        <f t="shared" si="131"/>
        <v>-5.3077562322419891E-2</v>
      </c>
      <c r="CB21" s="115">
        <f t="shared" si="132"/>
        <v>-1.2692051813747551E-2</v>
      </c>
      <c r="CC21" s="76"/>
      <c r="CD21" s="91"/>
      <c r="CE21" s="111"/>
      <c r="CF21" s="111"/>
    </row>
    <row r="22" spans="1:84" s="112" customFormat="1" ht="15" customHeight="1" x14ac:dyDescent="0.2">
      <c r="A22" s="68" t="s">
        <v>44</v>
      </c>
      <c r="B22" s="92">
        <v>8490.948339999999</v>
      </c>
      <c r="C22" s="93">
        <v>35191.775999999998</v>
      </c>
      <c r="D22" s="94">
        <v>9945.4949400000005</v>
      </c>
      <c r="E22" s="92">
        <v>8437.6288000000004</v>
      </c>
      <c r="F22" s="93">
        <v>34835.303999999996</v>
      </c>
      <c r="G22" s="94">
        <v>10500.000179999999</v>
      </c>
      <c r="H22" s="95">
        <f t="shared" si="80"/>
        <v>0.94718997804817195</v>
      </c>
      <c r="I22" s="96">
        <f t="shared" si="2"/>
        <v>-5.9129278376097161E-2</v>
      </c>
      <c r="J22" s="97">
        <f t="shared" si="94"/>
        <v>-6.3043088957644877E-2</v>
      </c>
      <c r="K22" s="92">
        <v>3908.6033999999995</v>
      </c>
      <c r="L22" s="93">
        <v>17407.023153333332</v>
      </c>
      <c r="M22" s="93">
        <v>5835.7488399999975</v>
      </c>
      <c r="N22" s="98">
        <f t="shared" si="95"/>
        <v>0.55578559428177055</v>
      </c>
      <c r="O22" s="99">
        <f t="shared" si="108"/>
        <v>9.2550781202532073E-2</v>
      </c>
      <c r="P22" s="100">
        <f t="shared" si="96"/>
        <v>5.6090711374093494E-2</v>
      </c>
      <c r="Q22" s="92">
        <v>1022.7307000000001</v>
      </c>
      <c r="R22" s="93">
        <v>3677.121979999999</v>
      </c>
      <c r="S22" s="94">
        <v>950.02693000000022</v>
      </c>
      <c r="T22" s="101">
        <f t="shared" si="109"/>
        <v>9.0478753687030913E-2</v>
      </c>
      <c r="U22" s="102">
        <f t="shared" si="110"/>
        <v>-3.0731923416944085E-2</v>
      </c>
      <c r="V22" s="103">
        <f t="shared" si="111"/>
        <v>-1.5078584925544397E-2</v>
      </c>
      <c r="W22" s="92">
        <v>2879.03287</v>
      </c>
      <c r="X22" s="93">
        <v>11002.118</v>
      </c>
      <c r="Y22" s="94">
        <v>3056.7280000000001</v>
      </c>
      <c r="Z22" s="101">
        <f t="shared" si="97"/>
        <v>0.29111694739037619</v>
      </c>
      <c r="AA22" s="102">
        <f t="shared" si="112"/>
        <v>-5.009655444084915E-2</v>
      </c>
      <c r="AB22" s="103">
        <f t="shared" si="98"/>
        <v>-2.4715462167467839E-2</v>
      </c>
      <c r="AC22" s="92">
        <v>8027.5463900000004</v>
      </c>
      <c r="AD22" s="93">
        <v>10263.76</v>
      </c>
      <c r="AE22" s="93">
        <v>9040.8297700000021</v>
      </c>
      <c r="AF22" s="93">
        <f t="shared" si="113"/>
        <v>1013.2833800000017</v>
      </c>
      <c r="AG22" s="94">
        <f t="shared" si="114"/>
        <v>-1222.9302299999981</v>
      </c>
      <c r="AH22" s="92">
        <v>1223.66743</v>
      </c>
      <c r="AI22" s="93">
        <v>1733.145</v>
      </c>
      <c r="AJ22" s="93">
        <v>1072.6395299999999</v>
      </c>
      <c r="AK22" s="93">
        <f t="shared" si="99"/>
        <v>-151.02790000000005</v>
      </c>
      <c r="AL22" s="94">
        <f t="shared" si="100"/>
        <v>-660.50547000000006</v>
      </c>
      <c r="AM22" s="101">
        <f t="shared" si="126"/>
        <v>0.90903769239663412</v>
      </c>
      <c r="AN22" s="102">
        <f t="shared" si="115"/>
        <v>-3.6386313092015565E-2</v>
      </c>
      <c r="AO22" s="103">
        <f t="shared" si="116"/>
        <v>0.61738546092073476</v>
      </c>
      <c r="AP22" s="101">
        <f t="shared" si="21"/>
        <v>0.10785179988236965</v>
      </c>
      <c r="AQ22" s="102">
        <f t="shared" si="117"/>
        <v>-3.6262541767246387E-2</v>
      </c>
      <c r="AR22" s="103">
        <f t="shared" si="46"/>
        <v>5.8603219759559136E-2</v>
      </c>
      <c r="AS22" s="102">
        <f t="shared" si="101"/>
        <v>0.10215614396303753</v>
      </c>
      <c r="AT22" s="102">
        <f t="shared" si="118"/>
        <v>-4.286889316587715E-2</v>
      </c>
      <c r="AU22" s="102">
        <f t="shared" si="102"/>
        <v>5.240359981988895E-2</v>
      </c>
      <c r="AV22" s="92">
        <v>3076</v>
      </c>
      <c r="AW22" s="93">
        <v>9134</v>
      </c>
      <c r="AX22" s="94">
        <v>1949</v>
      </c>
      <c r="AY22" s="104">
        <v>187.39200964034112</v>
      </c>
      <c r="AZ22" s="105">
        <v>186.7910822982326</v>
      </c>
      <c r="BA22" s="106">
        <v>189.39727342549924</v>
      </c>
      <c r="BB22" s="104">
        <v>305.62467278457552</v>
      </c>
      <c r="BC22" s="105">
        <v>285.9059165353479</v>
      </c>
      <c r="BD22" s="105">
        <v>261.98857526881727</v>
      </c>
      <c r="BE22" s="85">
        <f t="shared" si="127"/>
        <v>3.4301796161929317</v>
      </c>
      <c r="BF22" s="84">
        <f t="shared" si="128"/>
        <v>-2.0414161861107067</v>
      </c>
      <c r="BG22" s="86">
        <f t="shared" si="129"/>
        <v>-0.64478294251947998</v>
      </c>
      <c r="BH22" s="85">
        <f t="shared" si="119"/>
        <v>2.4797518975782302</v>
      </c>
      <c r="BI22" s="84">
        <f t="shared" si="120"/>
        <v>-0.87512558659679929</v>
      </c>
      <c r="BJ22" s="86">
        <f t="shared" si="121"/>
        <v>-0.18254581171929685</v>
      </c>
      <c r="BK22" s="93">
        <v>302.32</v>
      </c>
      <c r="BL22" s="93">
        <v>301.85999999999996</v>
      </c>
      <c r="BM22" s="93">
        <v>249</v>
      </c>
      <c r="BN22" s="92">
        <v>14869</v>
      </c>
      <c r="BO22" s="93">
        <v>47094</v>
      </c>
      <c r="BP22" s="94">
        <v>11189</v>
      </c>
      <c r="BQ22" s="108">
        <f t="shared" si="122"/>
        <v>938.42168022164628</v>
      </c>
      <c r="BR22" s="108">
        <f t="shared" si="103"/>
        <v>370.95723742118889</v>
      </c>
      <c r="BS22" s="108">
        <f t="shared" si="104"/>
        <v>198.72439394313949</v>
      </c>
      <c r="BT22" s="109">
        <f t="shared" si="105"/>
        <v>5387.378234992304</v>
      </c>
      <c r="BU22" s="108">
        <f t="shared" si="106"/>
        <v>2644.3259593095991</v>
      </c>
      <c r="BV22" s="110">
        <f t="shared" si="107"/>
        <v>1573.5722354302284</v>
      </c>
      <c r="BW22" s="107">
        <f t="shared" si="123"/>
        <v>5.7408927655207798</v>
      </c>
      <c r="BX22" s="107">
        <f t="shared" si="124"/>
        <v>0.90701760297201517</v>
      </c>
      <c r="BY22" s="107">
        <f t="shared" si="125"/>
        <v>0.58499173639881796</v>
      </c>
      <c r="BZ22" s="78">
        <f t="shared" si="130"/>
        <v>0.50489598844817474</v>
      </c>
      <c r="CA22" s="79">
        <f t="shared" si="131"/>
        <v>-4.7721819604011895E-2</v>
      </c>
      <c r="CB22" s="115">
        <f t="shared" si="132"/>
        <v>7.7463875765982348E-2</v>
      </c>
      <c r="CC22" s="76"/>
      <c r="CD22" s="91"/>
      <c r="CE22" s="111"/>
      <c r="CF22" s="111"/>
    </row>
    <row r="23" spans="1:84" s="112" customFormat="1" ht="15" customHeight="1" x14ac:dyDescent="0.2">
      <c r="A23" s="68" t="s">
        <v>45</v>
      </c>
      <c r="B23" s="92">
        <v>10832.659800000003</v>
      </c>
      <c r="C23" s="93">
        <v>50929.125</v>
      </c>
      <c r="D23" s="94">
        <v>15216.884840000002</v>
      </c>
      <c r="E23" s="92">
        <v>11255.909519999999</v>
      </c>
      <c r="F23" s="93">
        <v>50843.127999999997</v>
      </c>
      <c r="G23" s="94">
        <v>14888.687550000001</v>
      </c>
      <c r="H23" s="95">
        <f t="shared" si="80"/>
        <v>1.0220433996547937</v>
      </c>
      <c r="I23" s="96">
        <f t="shared" si="2"/>
        <v>5.9645844774661394E-2</v>
      </c>
      <c r="J23" s="97">
        <f t="shared" si="94"/>
        <v>2.0351981298314836E-2</v>
      </c>
      <c r="K23" s="92">
        <v>2873.2441600000002</v>
      </c>
      <c r="L23" s="93">
        <v>11702.138489999999</v>
      </c>
      <c r="M23" s="93">
        <v>3303.4331199999997</v>
      </c>
      <c r="N23" s="98">
        <f t="shared" si="95"/>
        <v>0.22187537409904204</v>
      </c>
      <c r="O23" s="99">
        <f t="shared" si="108"/>
        <v>-3.3390018261716753E-2</v>
      </c>
      <c r="P23" s="100">
        <f t="shared" si="96"/>
        <v>-8.2862809824470474E-3</v>
      </c>
      <c r="Q23" s="92">
        <v>860.71990000000005</v>
      </c>
      <c r="R23" s="93">
        <v>3606.0324200000009</v>
      </c>
      <c r="S23" s="94">
        <v>941.35495000000014</v>
      </c>
      <c r="T23" s="101">
        <f t="shared" si="109"/>
        <v>6.3226187455320743E-2</v>
      </c>
      <c r="U23" s="102">
        <f t="shared" si="110"/>
        <v>-1.3242080033027029E-2</v>
      </c>
      <c r="V23" s="103">
        <f t="shared" si="111"/>
        <v>-7.6984893269575055E-3</v>
      </c>
      <c r="W23" s="92">
        <v>6337.7428099999997</v>
      </c>
      <c r="X23" s="93">
        <v>30197.328000000001</v>
      </c>
      <c r="Y23" s="94">
        <v>9522.4549999999999</v>
      </c>
      <c r="Z23" s="101">
        <f t="shared" si="97"/>
        <v>0.63957652197490034</v>
      </c>
      <c r="AA23" s="102">
        <f t="shared" si="112"/>
        <v>7.6517375245014341E-2</v>
      </c>
      <c r="AB23" s="103">
        <f t="shared" si="98"/>
        <v>4.5645165115817954E-2</v>
      </c>
      <c r="AC23" s="92">
        <v>15453.325239999995</v>
      </c>
      <c r="AD23" s="93">
        <v>15607.173000000001</v>
      </c>
      <c r="AE23" s="93">
        <v>16563.612850000001</v>
      </c>
      <c r="AF23" s="93">
        <f t="shared" si="113"/>
        <v>1110.2876100000067</v>
      </c>
      <c r="AG23" s="94">
        <f t="shared" si="114"/>
        <v>956.43985000000066</v>
      </c>
      <c r="AH23" s="92">
        <v>362.81402999999995</v>
      </c>
      <c r="AI23" s="93">
        <v>288.48500000000001</v>
      </c>
      <c r="AJ23" s="93">
        <v>205.59839999999997</v>
      </c>
      <c r="AK23" s="93">
        <f t="shared" si="99"/>
        <v>-157.21562999999998</v>
      </c>
      <c r="AL23" s="94">
        <f t="shared" si="100"/>
        <v>-82.886600000000044</v>
      </c>
      <c r="AM23" s="101">
        <f t="shared" si="126"/>
        <v>1.0885022147542256</v>
      </c>
      <c r="AN23" s="102">
        <f t="shared" si="115"/>
        <v>-0.33804726850380029</v>
      </c>
      <c r="AO23" s="103">
        <f t="shared" si="116"/>
        <v>0.78205334095166168</v>
      </c>
      <c r="AP23" s="101">
        <f t="shared" si="21"/>
        <v>1.3511201679042208E-2</v>
      </c>
      <c r="AQ23" s="102">
        <f t="shared" si="117"/>
        <v>-1.9981406479851496E-2</v>
      </c>
      <c r="AR23" s="103">
        <f t="shared" si="46"/>
        <v>7.8467611452611927E-3</v>
      </c>
      <c r="AS23" s="102">
        <f t="shared" si="101"/>
        <v>1.3809034497469857E-2</v>
      </c>
      <c r="AT23" s="102">
        <f t="shared" si="118"/>
        <v>-1.8424169701207818E-2</v>
      </c>
      <c r="AU23" s="102">
        <f t="shared" si="102"/>
        <v>8.1350130249908219E-3</v>
      </c>
      <c r="AV23" s="92">
        <v>3667</v>
      </c>
      <c r="AW23" s="93">
        <v>13102</v>
      </c>
      <c r="AX23" s="94">
        <v>3604</v>
      </c>
      <c r="AY23" s="104">
        <v>125</v>
      </c>
      <c r="AZ23" s="105">
        <v>122</v>
      </c>
      <c r="BA23" s="105">
        <v>110</v>
      </c>
      <c r="BB23" s="104">
        <v>165</v>
      </c>
      <c r="BC23" s="105">
        <v>165</v>
      </c>
      <c r="BD23" s="105">
        <v>164</v>
      </c>
      <c r="BE23" s="85">
        <f t="shared" si="127"/>
        <v>10.921212121212122</v>
      </c>
      <c r="BF23" s="84">
        <f t="shared" si="128"/>
        <v>1.1425454545454556</v>
      </c>
      <c r="BG23" s="86">
        <f t="shared" si="129"/>
        <v>1.9717585692995545</v>
      </c>
      <c r="BH23" s="85">
        <f t="shared" si="119"/>
        <v>7.3252032520325203</v>
      </c>
      <c r="BI23" s="84">
        <f t="shared" si="120"/>
        <v>-8.2877556048287282E-2</v>
      </c>
      <c r="BJ23" s="86">
        <f t="shared" si="121"/>
        <v>0.70803153486080284</v>
      </c>
      <c r="BK23" s="93">
        <v>242</v>
      </c>
      <c r="BL23" s="93">
        <v>242</v>
      </c>
      <c r="BM23" s="93">
        <v>242</v>
      </c>
      <c r="BN23" s="92">
        <v>24018</v>
      </c>
      <c r="BO23" s="93">
        <v>86195</v>
      </c>
      <c r="BP23" s="94">
        <v>21548</v>
      </c>
      <c r="BQ23" s="108">
        <f t="shared" si="122"/>
        <v>690.95449925747175</v>
      </c>
      <c r="BR23" s="108">
        <f t="shared" si="103"/>
        <v>222.3097528173019</v>
      </c>
      <c r="BS23" s="108">
        <f t="shared" si="104"/>
        <v>101.09281354484347</v>
      </c>
      <c r="BT23" s="109">
        <f t="shared" si="105"/>
        <v>4131.1563679245282</v>
      </c>
      <c r="BU23" s="108">
        <f t="shared" si="106"/>
        <v>1061.6419092389542</v>
      </c>
      <c r="BV23" s="110">
        <f t="shared" si="107"/>
        <v>250.59401103245091</v>
      </c>
      <c r="BW23" s="107">
        <f t="shared" si="123"/>
        <v>5.9789123196448388</v>
      </c>
      <c r="BX23" s="107">
        <f t="shared" si="124"/>
        <v>-0.57085588324580705</v>
      </c>
      <c r="BY23" s="107">
        <f t="shared" si="125"/>
        <v>-0.59985428087416626</v>
      </c>
      <c r="BZ23" s="78">
        <f t="shared" si="130"/>
        <v>1.0004642956634784</v>
      </c>
      <c r="CA23" s="79">
        <f t="shared" si="131"/>
        <v>-0.11468102887919041</v>
      </c>
      <c r="CB23" s="115">
        <f t="shared" si="132"/>
        <v>2.4635019087003829E-2</v>
      </c>
      <c r="CC23" s="76"/>
      <c r="CD23" s="91"/>
      <c r="CE23" s="111"/>
      <c r="CF23" s="111"/>
    </row>
    <row r="24" spans="1:84" s="112" customFormat="1" ht="15" customHeight="1" x14ac:dyDescent="0.2">
      <c r="A24" s="68" t="s">
        <v>240</v>
      </c>
      <c r="B24" s="92">
        <v>3570.8849299999997</v>
      </c>
      <c r="C24" s="93">
        <v>31848.925999999999</v>
      </c>
      <c r="D24" s="94">
        <v>9575.0573999999979</v>
      </c>
      <c r="E24" s="92">
        <v>11796.551160000001</v>
      </c>
      <c r="F24" s="93">
        <v>52949.324000000001</v>
      </c>
      <c r="G24" s="94">
        <v>15745.461449999999</v>
      </c>
      <c r="H24" s="95">
        <f t="shared" si="80"/>
        <v>0.60811538806949339</v>
      </c>
      <c r="I24" s="96">
        <f t="shared" si="2"/>
        <v>0.3054095478991703</v>
      </c>
      <c r="J24" s="97">
        <f t="shared" si="94"/>
        <v>6.6171328698614307E-3</v>
      </c>
      <c r="K24" s="92">
        <v>3224.9763899999998</v>
      </c>
      <c r="L24" s="93">
        <v>15534.71111</v>
      </c>
      <c r="M24" s="93">
        <v>6097.6461600000002</v>
      </c>
      <c r="N24" s="98">
        <f t="shared" si="95"/>
        <v>0.38726373179745716</v>
      </c>
      <c r="O24" s="99">
        <f t="shared" si="108"/>
        <v>0.11388074500252687</v>
      </c>
      <c r="P24" s="100">
        <f t="shared" si="96"/>
        <v>9.3875451524039477E-2</v>
      </c>
      <c r="Q24" s="92">
        <v>1053.0609999999999</v>
      </c>
      <c r="R24" s="93">
        <v>4625.7998199999993</v>
      </c>
      <c r="S24" s="94">
        <v>1265.2212599999998</v>
      </c>
      <c r="T24" s="101">
        <f t="shared" si="109"/>
        <v>8.0354663724383879E-2</v>
      </c>
      <c r="U24" s="102">
        <f t="shared" si="110"/>
        <v>-8.9138848299378098E-3</v>
      </c>
      <c r="V24" s="103">
        <f t="shared" si="111"/>
        <v>-7.0081101610768581E-3</v>
      </c>
      <c r="W24" s="92">
        <v>1473.12673</v>
      </c>
      <c r="X24" s="93">
        <v>4476.8</v>
      </c>
      <c r="Y24" s="94">
        <v>2022.8240000000001</v>
      </c>
      <c r="Z24" s="101">
        <f t="shared" si="97"/>
        <v>0.12847029008476599</v>
      </c>
      <c r="AA24" s="102">
        <f t="shared" si="112"/>
        <v>3.5925431891216247E-3</v>
      </c>
      <c r="AB24" s="103">
        <f t="shared" si="98"/>
        <v>4.3921524174175705E-2</v>
      </c>
      <c r="AC24" s="92">
        <v>31270.88307</v>
      </c>
      <c r="AD24" s="93">
        <v>27026.579000000002</v>
      </c>
      <c r="AE24" s="93">
        <v>27942.328479999996</v>
      </c>
      <c r="AF24" s="93"/>
      <c r="AG24" s="94">
        <f t="shared" si="114"/>
        <v>915.74947999999495</v>
      </c>
      <c r="AH24" s="92">
        <v>25525.748460000003</v>
      </c>
      <c r="AI24" s="93">
        <v>4737.8090000000002</v>
      </c>
      <c r="AJ24" s="93">
        <v>3094.3150000000001</v>
      </c>
      <c r="AK24" s="93"/>
      <c r="AL24" s="94">
        <f t="shared" si="100"/>
        <v>-1643.4940000000001</v>
      </c>
      <c r="AM24" s="101">
        <f t="shared" ref="AM24" si="133">IF(D24=0,"0",(AE24/D24))</f>
        <v>2.9182413548768911</v>
      </c>
      <c r="AN24" s="102">
        <f t="shared" si="115"/>
        <v>-5.8389389192015582</v>
      </c>
      <c r="AO24" s="103">
        <f t="shared" si="116"/>
        <v>2.0696545296885001</v>
      </c>
      <c r="AP24" s="101">
        <f t="shared" ref="AP24" si="134">IF(D24=0,"0",(AJ24/D24))</f>
        <v>0.32316412014407359</v>
      </c>
      <c r="AQ24" s="102">
        <f t="shared" si="117"/>
        <v>-6.82513355966943</v>
      </c>
      <c r="AR24" s="103">
        <f t="shared" si="46"/>
        <v>0.17440528915554981</v>
      </c>
      <c r="AS24" s="102">
        <f t="shared" si="101"/>
        <v>0.19652107433154969</v>
      </c>
      <c r="AT24" s="102">
        <f t="shared" si="118"/>
        <v>-1.967310380623968</v>
      </c>
      <c r="AU24" s="102">
        <f t="shared" si="102"/>
        <v>0.1070428970464157</v>
      </c>
      <c r="AV24" s="92">
        <v>1865</v>
      </c>
      <c r="AW24" s="93">
        <v>4770</v>
      </c>
      <c r="AX24" s="94">
        <v>1724</v>
      </c>
      <c r="AY24" s="104">
        <v>184.95999999999998</v>
      </c>
      <c r="AZ24" s="105">
        <v>190.69000000000003</v>
      </c>
      <c r="BA24" s="105">
        <v>195.77666666666664</v>
      </c>
      <c r="BB24" s="104">
        <v>189.68999999999997</v>
      </c>
      <c r="BC24" s="105">
        <v>208.30999999999997</v>
      </c>
      <c r="BD24" s="105">
        <v>209.05</v>
      </c>
      <c r="BE24" s="85">
        <f t="shared" si="127"/>
        <v>2.9353174535610305</v>
      </c>
      <c r="BF24" s="84">
        <f t="shared" si="128"/>
        <v>-0.4257696283305501</v>
      </c>
      <c r="BG24" s="86">
        <f t="shared" si="129"/>
        <v>0.85078234422126453</v>
      </c>
      <c r="BH24" s="85">
        <f t="shared" si="119"/>
        <v>2.7489436338993856</v>
      </c>
      <c r="BI24" s="84">
        <f t="shared" si="120"/>
        <v>-0.52833332675571887</v>
      </c>
      <c r="BJ24" s="86">
        <f t="shared" si="121"/>
        <v>0.84072991396275243</v>
      </c>
      <c r="BK24" s="93">
        <v>231</v>
      </c>
      <c r="BL24" s="93">
        <v>256</v>
      </c>
      <c r="BM24" s="93">
        <v>232</v>
      </c>
      <c r="BN24" s="92">
        <v>7236</v>
      </c>
      <c r="BO24" s="93">
        <v>21922</v>
      </c>
      <c r="BP24" s="94">
        <v>7910</v>
      </c>
      <c r="BQ24" s="108">
        <f t="shared" si="122"/>
        <v>1990.5766687737041</v>
      </c>
      <c r="BR24" s="108">
        <f t="shared" si="103"/>
        <v>360.31807839227781</v>
      </c>
      <c r="BS24" s="108">
        <f t="shared" si="104"/>
        <v>-424.77430285297214</v>
      </c>
      <c r="BT24" s="109">
        <f t="shared" si="105"/>
        <v>9133.0982888631079</v>
      </c>
      <c r="BU24" s="108">
        <f t="shared" si="106"/>
        <v>2807.8697848416605</v>
      </c>
      <c r="BV24" s="110">
        <f t="shared" si="107"/>
        <v>-1967.3889228769349</v>
      </c>
      <c r="BW24" s="107">
        <f t="shared" ref="BW24" si="135">BP24/AX24</f>
        <v>4.5881670533642689</v>
      </c>
      <c r="BX24" s="107">
        <f t="shared" si="124"/>
        <v>0.708274291970167</v>
      </c>
      <c r="BY24" s="107">
        <f t="shared" si="125"/>
        <v>-7.6400745183304863E-3</v>
      </c>
      <c r="BZ24" s="78">
        <f t="shared" si="130"/>
        <v>0.38308795040681909</v>
      </c>
      <c r="CA24" s="79">
        <f t="shared" si="131"/>
        <v>3.1125306309343514E-2</v>
      </c>
      <c r="CB24" s="115">
        <f t="shared" si="132"/>
        <v>0.14847750520133965</v>
      </c>
      <c r="CC24" s="290"/>
      <c r="CD24" s="91"/>
      <c r="CE24" s="111"/>
      <c r="CF24" s="111"/>
    </row>
    <row r="25" spans="1:84" s="112" customFormat="1" ht="15" customHeight="1" x14ac:dyDescent="0.2">
      <c r="A25" s="68" t="s">
        <v>46</v>
      </c>
      <c r="B25" s="92">
        <v>249.93916999999999</v>
      </c>
      <c r="C25" s="93">
        <v>1221.5830000000001</v>
      </c>
      <c r="D25" s="94">
        <v>329.86399999999998</v>
      </c>
      <c r="E25" s="92">
        <v>412.90294</v>
      </c>
      <c r="F25" s="93">
        <v>1661.211</v>
      </c>
      <c r="G25" s="94">
        <v>484.43799999999999</v>
      </c>
      <c r="H25" s="95">
        <f t="shared" si="80"/>
        <v>0.68092098472869589</v>
      </c>
      <c r="I25" s="96">
        <f t="shared" si="2"/>
        <v>7.5599138388730447E-2</v>
      </c>
      <c r="J25" s="97">
        <f t="shared" si="94"/>
        <v>-5.4435932604502635E-2</v>
      </c>
      <c r="K25" s="92">
        <v>267.45456999999999</v>
      </c>
      <c r="L25" s="93">
        <v>1039.72289</v>
      </c>
      <c r="M25" s="93">
        <v>277.44349</v>
      </c>
      <c r="N25" s="98">
        <f t="shared" si="95"/>
        <v>0.5727120704816715</v>
      </c>
      <c r="O25" s="99">
        <f t="shared" si="108"/>
        <v>-7.5029914595983738E-2</v>
      </c>
      <c r="P25" s="100">
        <f t="shared" si="96"/>
        <v>-5.3170427286522881E-2</v>
      </c>
      <c r="Q25" s="92">
        <v>101.52257</v>
      </c>
      <c r="R25" s="93">
        <v>369.41899000000001</v>
      </c>
      <c r="S25" s="94">
        <v>143.51499999999999</v>
      </c>
      <c r="T25" s="101">
        <f t="shared" si="109"/>
        <v>0.29625050058005359</v>
      </c>
      <c r="U25" s="102">
        <f t="shared" si="110"/>
        <v>5.0375356169602065E-2</v>
      </c>
      <c r="V25" s="103">
        <f t="shared" si="111"/>
        <v>7.3871170079593373E-2</v>
      </c>
      <c r="W25" s="92">
        <v>0.37430000000000002</v>
      </c>
      <c r="X25" s="93">
        <v>0</v>
      </c>
      <c r="Y25" s="94">
        <v>61.88</v>
      </c>
      <c r="Z25" s="101">
        <f t="shared" si="97"/>
        <v>0.12773564418976216</v>
      </c>
      <c r="AA25" s="102">
        <f t="shared" si="112"/>
        <v>0.12682913574978835</v>
      </c>
      <c r="AB25" s="103">
        <f t="shared" si="98"/>
        <v>0.12773564418976216</v>
      </c>
      <c r="AC25" s="92">
        <v>2275.0102999999999</v>
      </c>
      <c r="AD25" s="93">
        <v>2390.625</v>
      </c>
      <c r="AE25" s="93">
        <v>2208.1280000000002</v>
      </c>
      <c r="AF25" s="93">
        <f t="shared" si="113"/>
        <v>-66.882299999999759</v>
      </c>
      <c r="AG25" s="94">
        <f t="shared" si="114"/>
        <v>-182.49699999999984</v>
      </c>
      <c r="AH25" s="92">
        <v>267.51189999999997</v>
      </c>
      <c r="AI25" s="93">
        <v>436.09699999999998</v>
      </c>
      <c r="AJ25" s="93">
        <v>505.32</v>
      </c>
      <c r="AK25" s="93">
        <f t="shared" si="99"/>
        <v>237.80810000000002</v>
      </c>
      <c r="AL25" s="94">
        <f t="shared" si="100"/>
        <v>69.223000000000013</v>
      </c>
      <c r="AM25" s="101">
        <f t="shared" si="126"/>
        <v>6.6940557320592742</v>
      </c>
      <c r="AN25" s="102">
        <f t="shared" si="115"/>
        <v>-2.408200228861137</v>
      </c>
      <c r="AO25" s="103">
        <f t="shared" si="116"/>
        <v>4.7370663175045529</v>
      </c>
      <c r="AP25" s="101">
        <f t="shared" si="21"/>
        <v>1.5319040574297287</v>
      </c>
      <c r="AQ25" s="102">
        <f t="shared" si="117"/>
        <v>0.4615960300805142</v>
      </c>
      <c r="AR25" s="103">
        <f t="shared" si="46"/>
        <v>1.1749107135472419</v>
      </c>
      <c r="AS25" s="102">
        <f t="shared" si="101"/>
        <v>1.0431056192949355</v>
      </c>
      <c r="AT25" s="102">
        <f t="shared" si="118"/>
        <v>0.39522478802742267</v>
      </c>
      <c r="AU25" s="102">
        <f t="shared" si="102"/>
        <v>0.78058809442903954</v>
      </c>
      <c r="AV25" s="92">
        <v>364</v>
      </c>
      <c r="AW25" s="93">
        <v>1242</v>
      </c>
      <c r="AX25" s="94">
        <v>363</v>
      </c>
      <c r="AY25" s="104">
        <v>6</v>
      </c>
      <c r="AZ25" s="105">
        <v>5.5</v>
      </c>
      <c r="BA25" s="106">
        <v>7</v>
      </c>
      <c r="BB25" s="104">
        <v>21.5</v>
      </c>
      <c r="BC25" s="105">
        <v>24.5</v>
      </c>
      <c r="BD25" s="105">
        <v>36</v>
      </c>
      <c r="BE25" s="85">
        <f t="shared" si="127"/>
        <v>17.285714285714285</v>
      </c>
      <c r="BF25" s="84">
        <f t="shared" si="128"/>
        <v>-2.9365079365079367</v>
      </c>
      <c r="BG25" s="86">
        <f t="shared" si="129"/>
        <v>-1.5324675324675319</v>
      </c>
      <c r="BH25" s="85">
        <f t="shared" si="119"/>
        <v>3.3611111111111112</v>
      </c>
      <c r="BI25" s="84">
        <f t="shared" si="120"/>
        <v>-2.2822997416020674</v>
      </c>
      <c r="BJ25" s="86">
        <f t="shared" si="121"/>
        <v>-0.86337868480725577</v>
      </c>
      <c r="BK25" s="93">
        <v>96</v>
      </c>
      <c r="BL25" s="93">
        <v>96</v>
      </c>
      <c r="BM25" s="93">
        <v>96</v>
      </c>
      <c r="BN25" s="92">
        <v>2728</v>
      </c>
      <c r="BO25" s="93">
        <v>8860</v>
      </c>
      <c r="BP25" s="94">
        <v>2436</v>
      </c>
      <c r="BQ25" s="108">
        <f t="shared" si="122"/>
        <v>198.86617405582922</v>
      </c>
      <c r="BR25" s="108">
        <f t="shared" si="103"/>
        <v>47.508791357882018</v>
      </c>
      <c r="BS25" s="108">
        <f t="shared" si="104"/>
        <v>11.370575861698285</v>
      </c>
      <c r="BT25" s="109">
        <f t="shared" si="105"/>
        <v>1334.5399449035813</v>
      </c>
      <c r="BU25" s="108">
        <f t="shared" si="106"/>
        <v>200.19120863984494</v>
      </c>
      <c r="BV25" s="110">
        <f t="shared" si="107"/>
        <v>-2.9890406036652166</v>
      </c>
      <c r="BW25" s="107">
        <f t="shared" si="123"/>
        <v>6.7107438016528924</v>
      </c>
      <c r="BX25" s="107">
        <f t="shared" si="124"/>
        <v>-0.78376169285260211</v>
      </c>
      <c r="BY25" s="107">
        <f t="shared" si="125"/>
        <v>-0.42291159287206703</v>
      </c>
      <c r="BZ25" s="78">
        <f t="shared" si="130"/>
        <v>0.2851123595505618</v>
      </c>
      <c r="CA25" s="79">
        <f t="shared" si="131"/>
        <v>-3.4176029962546817E-2</v>
      </c>
      <c r="CB25" s="115">
        <f t="shared" si="132"/>
        <v>3.2258478272022995E-2</v>
      </c>
      <c r="CC25" s="76"/>
      <c r="CD25" s="91"/>
      <c r="CE25" s="111"/>
      <c r="CF25" s="111"/>
    </row>
    <row r="26" spans="1:84" s="112" customFormat="1" ht="15" customHeight="1" x14ac:dyDescent="0.2">
      <c r="A26" s="68" t="s">
        <v>47</v>
      </c>
      <c r="B26" s="92">
        <v>11636.7304</v>
      </c>
      <c r="C26" s="93">
        <v>50404.442000000003</v>
      </c>
      <c r="D26" s="94">
        <v>13923.9658</v>
      </c>
      <c r="E26" s="92">
        <v>11996.99</v>
      </c>
      <c r="F26" s="93">
        <v>50270.606</v>
      </c>
      <c r="G26" s="94">
        <v>13306.1798</v>
      </c>
      <c r="H26" s="95">
        <f t="shared" si="80"/>
        <v>1.0464285023414459</v>
      </c>
      <c r="I26" s="96">
        <f t="shared" si="2"/>
        <v>7.6457667990496136E-2</v>
      </c>
      <c r="J26" s="97">
        <f t="shared" si="94"/>
        <v>4.3766191089419149E-2</v>
      </c>
      <c r="K26" s="92">
        <v>1572.857</v>
      </c>
      <c r="L26" s="93">
        <v>6766.7280000000001</v>
      </c>
      <c r="M26" s="93">
        <v>1821.346</v>
      </c>
      <c r="N26" s="98">
        <f t="shared" si="95"/>
        <v>0.13687970757767756</v>
      </c>
      <c r="O26" s="99">
        <f t="shared" si="108"/>
        <v>5.7754055819269623E-3</v>
      </c>
      <c r="P26" s="100">
        <f t="shared" si="96"/>
        <v>2.2736517047883542E-3</v>
      </c>
      <c r="Q26" s="92">
        <v>1098.193</v>
      </c>
      <c r="R26" s="93">
        <v>4340.8040000000001</v>
      </c>
      <c r="S26" s="94">
        <v>888.08780000000002</v>
      </c>
      <c r="T26" s="101">
        <f t="shared" si="109"/>
        <v>6.6742507116881136E-2</v>
      </c>
      <c r="U26" s="102">
        <f t="shared" si="110"/>
        <v>-2.4796537260083421E-2</v>
      </c>
      <c r="V26" s="103">
        <f t="shared" si="111"/>
        <v>-1.9606243085175307E-2</v>
      </c>
      <c r="W26" s="92">
        <v>8929.902</v>
      </c>
      <c r="X26" s="93">
        <v>37542.315000000002</v>
      </c>
      <c r="Y26" s="94">
        <v>9733.6880000000001</v>
      </c>
      <c r="Z26" s="101">
        <f t="shared" si="97"/>
        <v>0.73151634400731602</v>
      </c>
      <c r="AA26" s="102">
        <f t="shared" si="112"/>
        <v>-1.2828862582003442E-2</v>
      </c>
      <c r="AB26" s="103">
        <f t="shared" si="98"/>
        <v>-1.5288160398300277E-2</v>
      </c>
      <c r="AC26" s="92">
        <v>28849.723999999998</v>
      </c>
      <c r="AD26" s="93">
        <v>28368.319</v>
      </c>
      <c r="AE26" s="93">
        <v>30285.510999999999</v>
      </c>
      <c r="AF26" s="93">
        <f t="shared" si="113"/>
        <v>1435.7870000000003</v>
      </c>
      <c r="AG26" s="94">
        <f t="shared" si="114"/>
        <v>1917.1919999999991</v>
      </c>
      <c r="AH26" s="92">
        <v>12599.718000000001</v>
      </c>
      <c r="AI26" s="93">
        <v>18014.226999999999</v>
      </c>
      <c r="AJ26" s="93">
        <v>17216.913</v>
      </c>
      <c r="AK26" s="93">
        <f t="shared" si="99"/>
        <v>4617.1949999999997</v>
      </c>
      <c r="AL26" s="94">
        <f t="shared" si="100"/>
        <v>-797.31399999999849</v>
      </c>
      <c r="AM26" s="101">
        <f t="shared" si="126"/>
        <v>2.1750635871283164</v>
      </c>
      <c r="AN26" s="102">
        <f t="shared" si="115"/>
        <v>-0.30413142799380033</v>
      </c>
      <c r="AO26" s="103">
        <f t="shared" si="116"/>
        <v>1.6122497184617415</v>
      </c>
      <c r="AP26" s="101">
        <f t="shared" si="21"/>
        <v>1.2364949215833323</v>
      </c>
      <c r="AQ26" s="102">
        <f t="shared" si="117"/>
        <v>0.15374078301533722</v>
      </c>
      <c r="AR26" s="103">
        <f t="shared" si="46"/>
        <v>0.87910128155454281</v>
      </c>
      <c r="AS26" s="102">
        <f t="shared" si="101"/>
        <v>1.2939035289452501</v>
      </c>
      <c r="AT26" s="102">
        <f t="shared" si="118"/>
        <v>0.24366359376150815</v>
      </c>
      <c r="AU26" s="102">
        <f t="shared" si="102"/>
        <v>0.93555839580720912</v>
      </c>
      <c r="AV26" s="92">
        <v>3429</v>
      </c>
      <c r="AW26" s="93">
        <v>13448</v>
      </c>
      <c r="AX26" s="94">
        <v>3854</v>
      </c>
      <c r="AY26" s="104">
        <v>50.9</v>
      </c>
      <c r="AZ26" s="105">
        <v>48.713000000000008</v>
      </c>
      <c r="BA26" s="106">
        <v>51.710000000000008</v>
      </c>
      <c r="BB26" s="104">
        <v>87</v>
      </c>
      <c r="BC26" s="105">
        <v>81.777000000000001</v>
      </c>
      <c r="BD26" s="105">
        <v>76.98</v>
      </c>
      <c r="BE26" s="85">
        <f t="shared" si="127"/>
        <v>24.843679494617415</v>
      </c>
      <c r="BF26" s="84">
        <f t="shared" si="128"/>
        <v>2.3878838168178049</v>
      </c>
      <c r="BG26" s="86">
        <f t="shared" si="129"/>
        <v>1.8381847259382837</v>
      </c>
      <c r="BH26" s="85">
        <f t="shared" si="119"/>
        <v>16.688317311855894</v>
      </c>
      <c r="BI26" s="84">
        <f t="shared" si="120"/>
        <v>3.5503862773731338</v>
      </c>
      <c r="BJ26" s="86">
        <f t="shared" si="121"/>
        <v>2.9843826276944956</v>
      </c>
      <c r="BK26" s="93">
        <v>102</v>
      </c>
      <c r="BL26" s="93">
        <v>102</v>
      </c>
      <c r="BM26" s="93">
        <v>102</v>
      </c>
      <c r="BN26" s="92">
        <v>10299</v>
      </c>
      <c r="BO26" s="93">
        <v>39754</v>
      </c>
      <c r="BP26" s="94">
        <v>10990</v>
      </c>
      <c r="BQ26" s="108">
        <f t="shared" si="122"/>
        <v>1210.7533939945406</v>
      </c>
      <c r="BR26" s="108">
        <f t="shared" si="103"/>
        <v>45.883989197958499</v>
      </c>
      <c r="BS26" s="108">
        <f t="shared" si="104"/>
        <v>-53.788689820924446</v>
      </c>
      <c r="BT26" s="109">
        <f t="shared" si="105"/>
        <v>3452.5635184224184</v>
      </c>
      <c r="BU26" s="108">
        <f>BT26-E26*1000/AV26</f>
        <v>-46.121229317447614</v>
      </c>
      <c r="BV26" s="110">
        <f t="shared" si="107"/>
        <v>-285.58386408799197</v>
      </c>
      <c r="BW26" s="107">
        <f t="shared" si="123"/>
        <v>2.8515827711468602</v>
      </c>
      <c r="BX26" s="107">
        <f t="shared" si="124"/>
        <v>-0.15191679140782055</v>
      </c>
      <c r="BY26" s="107">
        <f t="shared" si="125"/>
        <v>-0.1045445340286304</v>
      </c>
      <c r="BZ26" s="78">
        <f t="shared" si="130"/>
        <v>1.210619079092311</v>
      </c>
      <c r="CA26" s="79">
        <f t="shared" si="131"/>
        <v>7.6118087684512004E-2</v>
      </c>
      <c r="CB26" s="115">
        <f t="shared" si="132"/>
        <v>0.14282428994377483</v>
      </c>
      <c r="CC26" s="76"/>
      <c r="CD26" s="91"/>
      <c r="CE26" s="111"/>
      <c r="CF26" s="111"/>
    </row>
    <row r="27" spans="1:84" s="23" customFormat="1" ht="15" customHeight="1" x14ac:dyDescent="0.2">
      <c r="A27" s="256" t="s">
        <v>48</v>
      </c>
      <c r="B27" s="69">
        <v>5168.4040000000005</v>
      </c>
      <c r="C27" s="70">
        <v>26554.234</v>
      </c>
      <c r="D27" s="71">
        <v>5530.0542000000005</v>
      </c>
      <c r="E27" s="69">
        <v>6771.8010000000004</v>
      </c>
      <c r="F27" s="70">
        <v>26520.186000000002</v>
      </c>
      <c r="G27" s="71">
        <v>7072.0291999999999</v>
      </c>
      <c r="H27" s="72">
        <f t="shared" si="80"/>
        <v>0.78196144891483199</v>
      </c>
      <c r="I27" s="73">
        <f t="shared" si="2"/>
        <v>1.8737012756710913E-2</v>
      </c>
      <c r="J27" s="74">
        <f t="shared" si="94"/>
        <v>-0.2193224033175768</v>
      </c>
      <c r="K27" s="69">
        <v>3666.0070000000001</v>
      </c>
      <c r="L27" s="70">
        <v>14904.996999999999</v>
      </c>
      <c r="M27" s="70">
        <v>4166.4690000000001</v>
      </c>
      <c r="N27" s="75">
        <f t="shared" si="95"/>
        <v>0.58914759571411268</v>
      </c>
      <c r="O27" s="76">
        <f t="shared" si="108"/>
        <v>4.7783931897057208E-2</v>
      </c>
      <c r="P27" s="77">
        <f t="shared" si="96"/>
        <v>2.7122993020903818E-2</v>
      </c>
      <c r="Q27" s="69">
        <v>2126.8620000000001</v>
      </c>
      <c r="R27" s="70">
        <v>7417.3879999999999</v>
      </c>
      <c r="S27" s="71">
        <v>1910.3879999999999</v>
      </c>
      <c r="T27" s="78">
        <f t="shared" si="109"/>
        <v>0.27013293440587038</v>
      </c>
      <c r="U27" s="79">
        <f t="shared" si="110"/>
        <v>-4.3943335703071074E-2</v>
      </c>
      <c r="V27" s="80">
        <f t="shared" si="111"/>
        <v>-9.5554508867515819E-3</v>
      </c>
      <c r="W27" s="69">
        <v>1.258</v>
      </c>
      <c r="X27" s="70">
        <v>6.351</v>
      </c>
      <c r="Y27" s="71">
        <v>1.244</v>
      </c>
      <c r="Z27" s="78">
        <f t="shared" si="97"/>
        <v>1.7590425107407643E-4</v>
      </c>
      <c r="AA27" s="79">
        <f t="shared" si="112"/>
        <v>-9.8661222726890746E-6</v>
      </c>
      <c r="AB27" s="80">
        <f t="shared" si="98"/>
        <v>-6.357370733843241E-5</v>
      </c>
      <c r="AC27" s="69">
        <v>10554.19909</v>
      </c>
      <c r="AD27" s="70">
        <v>8070.152</v>
      </c>
      <c r="AE27" s="70">
        <v>8734.5439600000009</v>
      </c>
      <c r="AF27" s="70">
        <f t="shared" si="113"/>
        <v>-1819.6551299999992</v>
      </c>
      <c r="AG27" s="71">
        <f t="shared" si="114"/>
        <v>664.39196000000084</v>
      </c>
      <c r="AH27" s="69">
        <v>0</v>
      </c>
      <c r="AI27" s="70">
        <v>0</v>
      </c>
      <c r="AJ27" s="70">
        <v>0</v>
      </c>
      <c r="AK27" s="70">
        <f t="shared" si="99"/>
        <v>0</v>
      </c>
      <c r="AL27" s="71">
        <f t="shared" si="100"/>
        <v>0</v>
      </c>
      <c r="AM27" s="78">
        <f t="shared" si="126"/>
        <v>1.5794680565698616</v>
      </c>
      <c r="AN27" s="79">
        <f t="shared" si="115"/>
        <v>-0.46259349473301636</v>
      </c>
      <c r="AO27" s="80">
        <f t="shared" si="116"/>
        <v>1.275555994937807</v>
      </c>
      <c r="AP27" s="78">
        <f t="shared" si="21"/>
        <v>0</v>
      </c>
      <c r="AQ27" s="79">
        <f t="shared" si="117"/>
        <v>0</v>
      </c>
      <c r="AR27" s="80">
        <f t="shared" si="46"/>
        <v>0</v>
      </c>
      <c r="AS27" s="79">
        <f t="shared" si="101"/>
        <v>0</v>
      </c>
      <c r="AT27" s="79">
        <f t="shared" si="118"/>
        <v>0</v>
      </c>
      <c r="AU27" s="79">
        <f t="shared" si="102"/>
        <v>0</v>
      </c>
      <c r="AV27" s="69">
        <v>13033</v>
      </c>
      <c r="AW27" s="70">
        <v>51732</v>
      </c>
      <c r="AX27" s="71">
        <v>8627</v>
      </c>
      <c r="AY27" s="81">
        <v>88</v>
      </c>
      <c r="AZ27" s="82">
        <v>86</v>
      </c>
      <c r="BA27" s="83">
        <v>84</v>
      </c>
      <c r="BB27" s="81">
        <v>315</v>
      </c>
      <c r="BC27" s="82">
        <v>307.79000000000002</v>
      </c>
      <c r="BD27" s="82">
        <v>303</v>
      </c>
      <c r="BE27" s="85">
        <f t="shared" si="127"/>
        <v>34.234126984126981</v>
      </c>
      <c r="BF27" s="84">
        <f t="shared" si="128"/>
        <v>-15.133297258297262</v>
      </c>
      <c r="BG27" s="86">
        <f t="shared" si="129"/>
        <v>-15.893779992617205</v>
      </c>
      <c r="BH27" s="85">
        <f t="shared" si="119"/>
        <v>9.4906490649064903</v>
      </c>
      <c r="BI27" s="84">
        <f t="shared" si="120"/>
        <v>-4.3008853266279008</v>
      </c>
      <c r="BJ27" s="86">
        <f t="shared" si="121"/>
        <v>-4.5156539338913895</v>
      </c>
      <c r="BK27" s="70">
        <v>2076</v>
      </c>
      <c r="BL27" s="70">
        <v>2076</v>
      </c>
      <c r="BM27" s="70">
        <v>2076</v>
      </c>
      <c r="BN27" s="69">
        <v>93097</v>
      </c>
      <c r="BO27" s="70">
        <v>369887</v>
      </c>
      <c r="BP27" s="71">
        <v>58282</v>
      </c>
      <c r="BQ27" s="87">
        <f t="shared" si="122"/>
        <v>121.34156686455509</v>
      </c>
      <c r="BR27" s="87">
        <f t="shared" si="103"/>
        <v>48.602370112780065</v>
      </c>
      <c r="BS27" s="87">
        <f t="shared" si="104"/>
        <v>49.643491506405169</v>
      </c>
      <c r="BT27" s="88">
        <f t="shared" si="105"/>
        <v>819.75532630114753</v>
      </c>
      <c r="BU27" s="87">
        <f t="shared" si="106"/>
        <v>300.16651328802698</v>
      </c>
      <c r="BV27" s="89">
        <f t="shared" si="107"/>
        <v>307.10965244357385</v>
      </c>
      <c r="BW27" s="84">
        <f t="shared" si="123"/>
        <v>6.7557667787179785</v>
      </c>
      <c r="BX27" s="84">
        <f t="shared" si="124"/>
        <v>-0.38740823854589035</v>
      </c>
      <c r="BY27" s="84">
        <f t="shared" si="125"/>
        <v>-0.39429507854638413</v>
      </c>
      <c r="BZ27" s="78">
        <f t="shared" si="130"/>
        <v>0.31544023727565978</v>
      </c>
      <c r="CA27" s="79">
        <f t="shared" si="131"/>
        <v>-0.1884295642008183</v>
      </c>
      <c r="CB27" s="115">
        <f t="shared" si="132"/>
        <v>-0.17270477288613711</v>
      </c>
      <c r="CC27" s="76"/>
      <c r="CD27" s="91"/>
      <c r="CE27" s="111"/>
      <c r="CF27" s="90"/>
    </row>
    <row r="28" spans="1:84" s="112" customFormat="1" ht="15" customHeight="1" x14ac:dyDescent="0.2">
      <c r="A28" s="68" t="s">
        <v>49</v>
      </c>
      <c r="B28" s="92">
        <v>416.28699999999998</v>
      </c>
      <c r="C28" s="93">
        <v>2015.22</v>
      </c>
      <c r="D28" s="94">
        <v>426.79809999999998</v>
      </c>
      <c r="E28" s="92">
        <v>585.61500000000001</v>
      </c>
      <c r="F28" s="93">
        <v>2134.203</v>
      </c>
      <c r="G28" s="94">
        <v>590.28200000000004</v>
      </c>
      <c r="H28" s="95">
        <f t="shared" si="80"/>
        <v>0.72304102107128454</v>
      </c>
      <c r="I28" s="96">
        <f t="shared" si="2"/>
        <v>1.2186620142346616E-2</v>
      </c>
      <c r="J28" s="97">
        <f t="shared" si="94"/>
        <v>-0.22120842474057123</v>
      </c>
      <c r="K28" s="92">
        <v>393.09</v>
      </c>
      <c r="L28" s="93">
        <v>1439.1579999999999</v>
      </c>
      <c r="M28" s="93">
        <v>434.01799999999997</v>
      </c>
      <c r="N28" s="98">
        <f t="shared" si="95"/>
        <v>0.73527229358171164</v>
      </c>
      <c r="O28" s="99">
        <f t="shared" si="108"/>
        <v>6.4029241405794024E-2</v>
      </c>
      <c r="P28" s="100">
        <f t="shared" si="96"/>
        <v>6.0941876090966907E-2</v>
      </c>
      <c r="Q28" s="92">
        <v>128.62799999999999</v>
      </c>
      <c r="R28" s="93">
        <v>474.25400000000002</v>
      </c>
      <c r="S28" s="94">
        <v>107.44499999999999</v>
      </c>
      <c r="T28" s="101">
        <f t="shared" si="109"/>
        <v>0.18202316858721762</v>
      </c>
      <c r="U28" s="102">
        <f t="shared" si="110"/>
        <v>-3.762284457842871E-2</v>
      </c>
      <c r="V28" s="103">
        <f t="shared" si="111"/>
        <v>-4.0192806181817947E-2</v>
      </c>
      <c r="W28" s="92">
        <v>0.83</v>
      </c>
      <c r="X28" s="93">
        <v>4.4960000000000004</v>
      </c>
      <c r="Y28" s="94">
        <v>0.02</v>
      </c>
      <c r="Z28" s="101">
        <f t="shared" si="97"/>
        <v>3.3882110584432526E-5</v>
      </c>
      <c r="AA28" s="102">
        <f t="shared" si="112"/>
        <v>-1.3834313120567223E-3</v>
      </c>
      <c r="AB28" s="103">
        <f t="shared" si="98"/>
        <v>-2.072759103957952E-3</v>
      </c>
      <c r="AC28" s="92">
        <v>158.22899099999998</v>
      </c>
      <c r="AD28" s="93">
        <v>56.213999999999999</v>
      </c>
      <c r="AE28" s="93">
        <v>159.56889999999999</v>
      </c>
      <c r="AF28" s="93">
        <f t="shared" si="113"/>
        <v>1.3399090000000058</v>
      </c>
      <c r="AG28" s="94">
        <f t="shared" si="114"/>
        <v>103.35489999999999</v>
      </c>
      <c r="AH28" s="92">
        <v>0</v>
      </c>
      <c r="AI28" s="93">
        <v>0</v>
      </c>
      <c r="AJ28" s="93">
        <v>0</v>
      </c>
      <c r="AK28" s="93">
        <f t="shared" si="99"/>
        <v>0</v>
      </c>
      <c r="AL28" s="94">
        <f t="shared" si="100"/>
        <v>0</v>
      </c>
      <c r="AM28" s="101">
        <f t="shared" si="126"/>
        <v>0.37387443852257074</v>
      </c>
      <c r="AN28" s="102">
        <f t="shared" si="115"/>
        <v>-6.2214832813770049E-3</v>
      </c>
      <c r="AO28" s="103">
        <f t="shared" si="116"/>
        <v>0.34597971735068878</v>
      </c>
      <c r="AP28" s="101">
        <f t="shared" si="21"/>
        <v>0</v>
      </c>
      <c r="AQ28" s="102">
        <f t="shared" si="117"/>
        <v>0</v>
      </c>
      <c r="AR28" s="103">
        <f t="shared" si="46"/>
        <v>0</v>
      </c>
      <c r="AS28" s="102">
        <f t="shared" si="101"/>
        <v>0</v>
      </c>
      <c r="AT28" s="102">
        <f t="shared" si="118"/>
        <v>0</v>
      </c>
      <c r="AU28" s="102">
        <f t="shared" si="102"/>
        <v>0</v>
      </c>
      <c r="AV28" s="92">
        <v>963</v>
      </c>
      <c r="AW28" s="93">
        <v>3990</v>
      </c>
      <c r="AX28" s="94">
        <v>900</v>
      </c>
      <c r="AY28" s="104">
        <v>6</v>
      </c>
      <c r="AZ28" s="105">
        <v>5</v>
      </c>
      <c r="BA28" s="106">
        <v>6</v>
      </c>
      <c r="BB28" s="104">
        <v>22</v>
      </c>
      <c r="BC28" s="105">
        <v>21</v>
      </c>
      <c r="BD28" s="105">
        <v>21</v>
      </c>
      <c r="BE28" s="85">
        <f t="shared" si="127"/>
        <v>50</v>
      </c>
      <c r="BF28" s="84">
        <f t="shared" si="128"/>
        <v>-3.5</v>
      </c>
      <c r="BG28" s="86">
        <f t="shared" si="129"/>
        <v>-16.5</v>
      </c>
      <c r="BH28" s="85">
        <f t="shared" si="119"/>
        <v>14.285714285714285</v>
      </c>
      <c r="BI28" s="84">
        <f t="shared" si="120"/>
        <v>-0.30519480519480702</v>
      </c>
      <c r="BJ28" s="86">
        <f t="shared" si="121"/>
        <v>-1.5476190476190492</v>
      </c>
      <c r="BK28" s="93">
        <v>120</v>
      </c>
      <c r="BL28" s="93">
        <v>120</v>
      </c>
      <c r="BM28" s="93">
        <v>120</v>
      </c>
      <c r="BN28" s="92">
        <v>7998</v>
      </c>
      <c r="BO28" s="93">
        <v>29668</v>
      </c>
      <c r="BP28" s="94">
        <v>5575</v>
      </c>
      <c r="BQ28" s="108">
        <f t="shared" si="122"/>
        <v>105.8801793721973</v>
      </c>
      <c r="BR28" s="108">
        <f t="shared" si="103"/>
        <v>32.659999327186057</v>
      </c>
      <c r="BS28" s="108">
        <f t="shared" si="104"/>
        <v>33.943985493270517</v>
      </c>
      <c r="BT28" s="109">
        <f t="shared" si="105"/>
        <v>655.86888888888893</v>
      </c>
      <c r="BU28" s="108">
        <f t="shared" si="106"/>
        <v>47.753624091381198</v>
      </c>
      <c r="BV28" s="110">
        <f t="shared" si="107"/>
        <v>120.98091896407686</v>
      </c>
      <c r="BW28" s="107">
        <f t="shared" si="123"/>
        <v>6.1944444444444446</v>
      </c>
      <c r="BX28" s="107">
        <f t="shared" si="124"/>
        <v>-2.1108515057113184</v>
      </c>
      <c r="BY28" s="107">
        <f t="shared" si="125"/>
        <v>-1.2411445279866333</v>
      </c>
      <c r="BZ28" s="78">
        <f t="shared" si="130"/>
        <v>0.52200374531835214</v>
      </c>
      <c r="CA28" s="79">
        <f t="shared" si="131"/>
        <v>-0.22687265917602994</v>
      </c>
      <c r="CB28" s="115">
        <f t="shared" si="132"/>
        <v>-0.15534785285516384</v>
      </c>
      <c r="CC28" s="76"/>
      <c r="CD28" s="91"/>
      <c r="CE28" s="111"/>
      <c r="CF28" s="111"/>
    </row>
    <row r="29" spans="1:84" s="112" customFormat="1" ht="15" customHeight="1" x14ac:dyDescent="0.2">
      <c r="A29" s="68" t="s">
        <v>50</v>
      </c>
      <c r="B29" s="92">
        <v>3688.703</v>
      </c>
      <c r="C29" s="93">
        <v>19568.017</v>
      </c>
      <c r="D29" s="94">
        <v>5383.93</v>
      </c>
      <c r="E29" s="92">
        <v>3474.4749999999999</v>
      </c>
      <c r="F29" s="93">
        <v>19512.055</v>
      </c>
      <c r="G29" s="94">
        <v>5853.8890000000001</v>
      </c>
      <c r="H29" s="95">
        <f t="shared" si="80"/>
        <v>0.91971849824962515</v>
      </c>
      <c r="I29" s="96">
        <f t="shared" si="2"/>
        <v>-0.14193916226023617</v>
      </c>
      <c r="J29" s="97">
        <f t="shared" si="94"/>
        <v>-8.3149574846724805E-2</v>
      </c>
      <c r="K29" s="92">
        <v>1868.21</v>
      </c>
      <c r="L29" s="93">
        <v>12216.049000000001</v>
      </c>
      <c r="M29" s="93">
        <v>3943.0129999999999</v>
      </c>
      <c r="N29" s="98">
        <f t="shared" si="95"/>
        <v>0.67357153509402035</v>
      </c>
      <c r="O29" s="99">
        <f t="shared" si="108"/>
        <v>0.13587591201427451</v>
      </c>
      <c r="P29" s="100">
        <f t="shared" si="96"/>
        <v>4.7494527828511934E-2</v>
      </c>
      <c r="Q29" s="92">
        <v>820.553</v>
      </c>
      <c r="R29" s="93">
        <v>3523.6410000000001</v>
      </c>
      <c r="S29" s="94">
        <v>914.24300000000005</v>
      </c>
      <c r="T29" s="101">
        <f t="shared" si="109"/>
        <v>0.15617703034683439</v>
      </c>
      <c r="U29" s="102">
        <f t="shared" si="110"/>
        <v>-7.9989009126755162E-2</v>
      </c>
      <c r="V29" s="103">
        <f t="shared" si="111"/>
        <v>-2.4410867750008808E-2</v>
      </c>
      <c r="W29" s="92">
        <v>536.43600000000004</v>
      </c>
      <c r="X29" s="93">
        <v>2801.607</v>
      </c>
      <c r="Y29" s="94">
        <v>757.84699999999998</v>
      </c>
      <c r="Z29" s="101">
        <f t="shared" si="97"/>
        <v>0.12946043220156719</v>
      </c>
      <c r="AA29" s="102">
        <f t="shared" si="112"/>
        <v>-2.4932965362093523E-2</v>
      </c>
      <c r="AB29" s="103">
        <f t="shared" si="98"/>
        <v>-1.4122957656651225E-2</v>
      </c>
      <c r="AC29" s="92">
        <v>1734.2164900000002</v>
      </c>
      <c r="AD29" s="93">
        <v>3239.1819999999998</v>
      </c>
      <c r="AE29" s="93">
        <v>3533.4769999999999</v>
      </c>
      <c r="AF29" s="93">
        <f t="shared" si="113"/>
        <v>1799.2605099999996</v>
      </c>
      <c r="AG29" s="94">
        <f t="shared" si="114"/>
        <v>294.29500000000007</v>
      </c>
      <c r="AH29" s="92">
        <v>163.18899999999999</v>
      </c>
      <c r="AI29" s="93">
        <v>106.43</v>
      </c>
      <c r="AJ29" s="93">
        <v>0</v>
      </c>
      <c r="AK29" s="93">
        <f t="shared" si="99"/>
        <v>-163.18899999999999</v>
      </c>
      <c r="AL29" s="94">
        <f t="shared" si="100"/>
        <v>-106.43</v>
      </c>
      <c r="AM29" s="101">
        <f t="shared" si="126"/>
        <v>0.65630069484558673</v>
      </c>
      <c r="AN29" s="102">
        <f t="shared" si="115"/>
        <v>0.18615807561058728</v>
      </c>
      <c r="AO29" s="103">
        <f t="shared" si="116"/>
        <v>0.49076619025066537</v>
      </c>
      <c r="AP29" s="101">
        <f t="shared" si="21"/>
        <v>0</v>
      </c>
      <c r="AQ29" s="102">
        <f t="shared" si="117"/>
        <v>-4.4240211261248191E-2</v>
      </c>
      <c r="AR29" s="103">
        <f t="shared" si="46"/>
        <v>-5.438977286252358E-3</v>
      </c>
      <c r="AS29" s="102">
        <f t="shared" si="101"/>
        <v>0</v>
      </c>
      <c r="AT29" s="102">
        <f t="shared" si="118"/>
        <v>-4.6967959188078771E-2</v>
      </c>
      <c r="AU29" s="102">
        <f t="shared" si="102"/>
        <v>-5.4545766706787166E-3</v>
      </c>
      <c r="AV29" s="92">
        <v>3328</v>
      </c>
      <c r="AW29" s="93">
        <v>11006</v>
      </c>
      <c r="AX29" s="94">
        <v>2418</v>
      </c>
      <c r="AY29" s="104">
        <v>106.5</v>
      </c>
      <c r="AZ29" s="105">
        <v>103.5</v>
      </c>
      <c r="BA29" s="106">
        <v>104</v>
      </c>
      <c r="BB29" s="104">
        <v>182</v>
      </c>
      <c r="BC29" s="105">
        <v>166.5</v>
      </c>
      <c r="BD29" s="105">
        <v>163</v>
      </c>
      <c r="BE29" s="85">
        <f t="shared" si="127"/>
        <v>7.75</v>
      </c>
      <c r="BF29" s="84">
        <f t="shared" si="128"/>
        <v>-2.6662754303599367</v>
      </c>
      <c r="BG29" s="86">
        <f t="shared" si="129"/>
        <v>-1.1115136876006435</v>
      </c>
      <c r="BH29" s="85">
        <f t="shared" si="119"/>
        <v>4.9447852760736195</v>
      </c>
      <c r="BI29" s="84">
        <f t="shared" si="120"/>
        <v>-1.1504528191644754</v>
      </c>
      <c r="BJ29" s="86">
        <f t="shared" si="121"/>
        <v>-0.56372323243488953</v>
      </c>
      <c r="BK29" s="93">
        <v>309</v>
      </c>
      <c r="BL29" s="93">
        <v>322</v>
      </c>
      <c r="BM29" s="93">
        <v>327</v>
      </c>
      <c r="BN29" s="92">
        <v>14672</v>
      </c>
      <c r="BO29" s="93">
        <v>54849</v>
      </c>
      <c r="BP29" s="94">
        <v>12289</v>
      </c>
      <c r="BQ29" s="108">
        <f t="shared" si="122"/>
        <v>476.35194076002932</v>
      </c>
      <c r="BR29" s="108">
        <f t="shared" si="103"/>
        <v>239.54203072731394</v>
      </c>
      <c r="BS29" s="108">
        <f t="shared" si="104"/>
        <v>120.61063280546313</v>
      </c>
      <c r="BT29" s="109">
        <f t="shared" si="105"/>
        <v>2420.9631927212572</v>
      </c>
      <c r="BU29" s="108">
        <f t="shared" si="106"/>
        <v>1376.9502720481803</v>
      </c>
      <c r="BV29" s="110">
        <f t="shared" si="107"/>
        <v>648.10702335909104</v>
      </c>
      <c r="BW29" s="107">
        <f t="shared" si="123"/>
        <v>5.0822994210090986</v>
      </c>
      <c r="BX29" s="107">
        <f t="shared" si="124"/>
        <v>0.67364557485525278</v>
      </c>
      <c r="BY29" s="107">
        <f t="shared" si="125"/>
        <v>9.8744996149930486E-2</v>
      </c>
      <c r="BZ29" s="78">
        <f t="shared" si="130"/>
        <v>0.42225887365563686</v>
      </c>
      <c r="CA29" s="79">
        <f t="shared" si="131"/>
        <v>-0.11124899878536532</v>
      </c>
      <c r="CB29" s="115">
        <f t="shared" si="132"/>
        <v>-4.442197378756918E-2</v>
      </c>
      <c r="CC29" s="76"/>
      <c r="CD29" s="91"/>
      <c r="CE29" s="111"/>
      <c r="CF29" s="111"/>
    </row>
    <row r="30" spans="1:84" s="112" customFormat="1" ht="15" customHeight="1" x14ac:dyDescent="0.2">
      <c r="A30" s="68" t="s">
        <v>51</v>
      </c>
      <c r="B30" s="92">
        <v>8487.5222300000005</v>
      </c>
      <c r="C30" s="93">
        <v>37473.512000000002</v>
      </c>
      <c r="D30" s="94">
        <v>13474.905369999999</v>
      </c>
      <c r="E30" s="92">
        <v>7776.8605399999997</v>
      </c>
      <c r="F30" s="93">
        <v>37014.874000000003</v>
      </c>
      <c r="G30" s="94">
        <v>11652.31055</v>
      </c>
      <c r="H30" s="95">
        <f t="shared" si="80"/>
        <v>1.1564148854580603</v>
      </c>
      <c r="I30" s="96">
        <f t="shared" si="2"/>
        <v>6.5033320063549338E-2</v>
      </c>
      <c r="J30" s="97">
        <f t="shared" si="94"/>
        <v>0.14402424487395349</v>
      </c>
      <c r="K30" s="92">
        <v>5131.90625</v>
      </c>
      <c r="L30" s="93">
        <v>24443.138910000005</v>
      </c>
      <c r="M30" s="93">
        <v>8178.2028600000012</v>
      </c>
      <c r="N30" s="98">
        <f t="shared" si="95"/>
        <v>0.70185246307222748</v>
      </c>
      <c r="O30" s="99">
        <f t="shared" si="108"/>
        <v>4.1958123498536226E-2</v>
      </c>
      <c r="P30" s="100">
        <f t="shared" si="96"/>
        <v>4.1492551810608624E-2</v>
      </c>
      <c r="Q30" s="92">
        <v>923.87313000000017</v>
      </c>
      <c r="R30" s="93">
        <v>3791.3617999999997</v>
      </c>
      <c r="S30" s="94">
        <v>1074.5876699999999</v>
      </c>
      <c r="T30" s="101">
        <f t="shared" si="109"/>
        <v>9.2220994745115151E-2</v>
      </c>
      <c r="U30" s="102">
        <f t="shared" si="110"/>
        <v>-2.6576703278154298E-2</v>
      </c>
      <c r="V30" s="103">
        <f t="shared" si="111"/>
        <v>-1.0207067011896345E-2</v>
      </c>
      <c r="W30" s="92">
        <v>1314.6008100000001</v>
      </c>
      <c r="X30" s="93">
        <v>5769.17</v>
      </c>
      <c r="Y30" s="94">
        <v>1726.4</v>
      </c>
      <c r="Z30" s="101">
        <f t="shared" si="97"/>
        <v>0.1481594566667295</v>
      </c>
      <c r="AA30" s="102">
        <f t="shared" si="112"/>
        <v>-2.0880582464536723E-2</v>
      </c>
      <c r="AB30" s="103">
        <f t="shared" si="98"/>
        <v>-7.7014007820895847E-3</v>
      </c>
      <c r="AC30" s="92">
        <v>16403.082969999999</v>
      </c>
      <c r="AD30" s="93">
        <v>17861.349999999999</v>
      </c>
      <c r="AE30" s="93">
        <v>17067.911829999997</v>
      </c>
      <c r="AF30" s="93">
        <f t="shared" si="113"/>
        <v>664.8288599999978</v>
      </c>
      <c r="AG30" s="94">
        <f t="shared" si="114"/>
        <v>-793.43817000000126</v>
      </c>
      <c r="AH30" s="92">
        <v>7898.3857800000005</v>
      </c>
      <c r="AI30" s="93">
        <v>3898.4110000000001</v>
      </c>
      <c r="AJ30" s="93">
        <v>246.08896999999996</v>
      </c>
      <c r="AK30" s="93">
        <f t="shared" si="99"/>
        <v>-7652.2968100000007</v>
      </c>
      <c r="AL30" s="94">
        <f t="shared" si="100"/>
        <v>-3652.3220300000003</v>
      </c>
      <c r="AM30" s="101">
        <f t="shared" si="126"/>
        <v>1.2666442814507126</v>
      </c>
      <c r="AN30" s="102">
        <f t="shared" si="115"/>
        <v>-0.66596720697893219</v>
      </c>
      <c r="AO30" s="103">
        <f t="shared" si="116"/>
        <v>0.79000494217554684</v>
      </c>
      <c r="AP30" s="101">
        <f t="shared" si="21"/>
        <v>1.8262760534696058E-2</v>
      </c>
      <c r="AQ30" s="102">
        <f t="shared" si="117"/>
        <v>-0.91232517384294376</v>
      </c>
      <c r="AR30" s="103">
        <f t="shared" si="46"/>
        <v>-8.5768348158825919E-2</v>
      </c>
      <c r="AS30" s="102">
        <f t="shared" si="101"/>
        <v>2.1119328131878529E-2</v>
      </c>
      <c r="AT30" s="102">
        <f t="shared" si="118"/>
        <v>-0.99450718842643437</v>
      </c>
      <c r="AU30" s="102">
        <f t="shared" si="102"/>
        <v>-8.4200792639031019E-2</v>
      </c>
      <c r="AV30" s="92">
        <v>7262</v>
      </c>
      <c r="AW30" s="93">
        <v>25886</v>
      </c>
      <c r="AX30" s="94">
        <v>6175</v>
      </c>
      <c r="AY30" s="104">
        <v>200.70005643865937</v>
      </c>
      <c r="AZ30" s="105">
        <v>202.82555555555558</v>
      </c>
      <c r="BA30" s="106">
        <v>207.41000000000003</v>
      </c>
      <c r="BB30" s="104">
        <v>405.28666666666675</v>
      </c>
      <c r="BC30" s="105">
        <v>399.86444444444447</v>
      </c>
      <c r="BD30" s="105">
        <v>386.56</v>
      </c>
      <c r="BE30" s="85">
        <f t="shared" si="127"/>
        <v>9.9239830930684771</v>
      </c>
      <c r="BF30" s="84">
        <f t="shared" si="128"/>
        <v>-2.1371329306158664</v>
      </c>
      <c r="BG30" s="86">
        <f t="shared" si="129"/>
        <v>-0.71159318211051925</v>
      </c>
      <c r="BH30" s="85">
        <f t="shared" si="119"/>
        <v>5.3247447571743924</v>
      </c>
      <c r="BI30" s="84">
        <f t="shared" si="120"/>
        <v>-0.64798236601413084</v>
      </c>
      <c r="BJ30" s="86">
        <f t="shared" si="121"/>
        <v>-7.000012859245075E-2</v>
      </c>
      <c r="BK30" s="93">
        <v>571</v>
      </c>
      <c r="BL30" s="93">
        <v>568</v>
      </c>
      <c r="BM30" s="93">
        <v>537</v>
      </c>
      <c r="BN30" s="92">
        <v>31248</v>
      </c>
      <c r="BO30" s="93">
        <v>119576</v>
      </c>
      <c r="BP30" s="94">
        <v>30319</v>
      </c>
      <c r="BQ30" s="108">
        <f t="shared" si="122"/>
        <v>384.32370955506451</v>
      </c>
      <c r="BR30" s="108">
        <f t="shared" si="103"/>
        <v>135.44824424528468</v>
      </c>
      <c r="BS30" s="108">
        <f t="shared" si="104"/>
        <v>74.772679247979454</v>
      </c>
      <c r="BT30" s="109">
        <f t="shared" si="105"/>
        <v>1887.0138542510122</v>
      </c>
      <c r="BU30" s="108">
        <f t="shared" si="106"/>
        <v>816.11595560050273</v>
      </c>
      <c r="BV30" s="110">
        <f t="shared" si="107"/>
        <v>457.09521096892922</v>
      </c>
      <c r="BW30" s="107">
        <f t="shared" si="123"/>
        <v>4.9099595141700405</v>
      </c>
      <c r="BX30" s="107">
        <f t="shared" si="124"/>
        <v>0.60701266757130767</v>
      </c>
      <c r="BY30" s="107">
        <f t="shared" si="125"/>
        <v>0.29062860170770577</v>
      </c>
      <c r="BZ30" s="78">
        <f t="shared" si="130"/>
        <v>0.63438160400058585</v>
      </c>
      <c r="CA30" s="79">
        <f t="shared" si="131"/>
        <v>1.9493471609157487E-2</v>
      </c>
      <c r="CB30" s="115">
        <f t="shared" si="132"/>
        <v>5.7611393697672431E-2</v>
      </c>
      <c r="CC30" s="76"/>
      <c r="CD30" s="91"/>
      <c r="CE30" s="111"/>
      <c r="CF30" s="111"/>
    </row>
    <row r="31" spans="1:84" s="112" customFormat="1" ht="15" customHeight="1" x14ac:dyDescent="0.2">
      <c r="A31" s="68" t="s">
        <v>242</v>
      </c>
      <c r="B31" s="92">
        <v>7514.6560999999992</v>
      </c>
      <c r="C31" s="93">
        <v>30607.032999999999</v>
      </c>
      <c r="D31" s="94">
        <v>8756.5080799999996</v>
      </c>
      <c r="E31" s="92">
        <v>8000.7907100000002</v>
      </c>
      <c r="F31" s="93">
        <v>31807.988000000001</v>
      </c>
      <c r="G31" s="94">
        <v>9024.93102</v>
      </c>
      <c r="H31" s="95">
        <f t="shared" si="80"/>
        <v>0.9702576186560149</v>
      </c>
      <c r="I31" s="96">
        <f t="shared" si="2"/>
        <v>3.1018439382445417E-2</v>
      </c>
      <c r="J31" s="97">
        <f t="shared" si="94"/>
        <v>8.0140149423817419E-3</v>
      </c>
      <c r="K31" s="92">
        <v>4345.4664700000003</v>
      </c>
      <c r="L31" s="93">
        <v>18037.371329999998</v>
      </c>
      <c r="M31" s="93">
        <v>5521.7840400000005</v>
      </c>
      <c r="N31" s="98">
        <f t="shared" si="95"/>
        <v>0.61183670299122139</v>
      </c>
      <c r="O31" s="99">
        <f t="shared" si="108"/>
        <v>6.870707649459229E-2</v>
      </c>
      <c r="P31" s="100">
        <f t="shared" si="96"/>
        <v>4.4766213339376804E-2</v>
      </c>
      <c r="Q31" s="92">
        <v>1389.4991500000001</v>
      </c>
      <c r="R31" s="93">
        <v>5193.0265899999995</v>
      </c>
      <c r="S31" s="94">
        <v>1516.6907799999999</v>
      </c>
      <c r="T31" s="101">
        <f t="shared" si="109"/>
        <v>0.1680556645406914</v>
      </c>
      <c r="U31" s="102">
        <f t="shared" si="110"/>
        <v>-5.6145638610211601E-3</v>
      </c>
      <c r="V31" s="103">
        <f t="shared" si="111"/>
        <v>4.7939521054377321E-3</v>
      </c>
      <c r="W31" s="92">
        <v>1841.2343799999999</v>
      </c>
      <c r="X31" s="93">
        <v>6686.2340000000004</v>
      </c>
      <c r="Y31" s="94">
        <v>1505.3630000000001</v>
      </c>
      <c r="Z31" s="101">
        <f t="shared" si="97"/>
        <v>0.16680049926852517</v>
      </c>
      <c r="AA31" s="102">
        <f t="shared" si="112"/>
        <v>-6.3331052316580594E-2</v>
      </c>
      <c r="AB31" s="103">
        <f t="shared" si="98"/>
        <v>-4.3405628827348108E-2</v>
      </c>
      <c r="AC31" s="92">
        <v>10341.389740000001</v>
      </c>
      <c r="AD31" s="93">
        <v>10065.221</v>
      </c>
      <c r="AE31" s="93">
        <v>12218.462800000003</v>
      </c>
      <c r="AF31" s="93">
        <f t="shared" si="113"/>
        <v>1877.0730600000024</v>
      </c>
      <c r="AG31" s="94">
        <f t="shared" si="114"/>
        <v>2153.2418000000034</v>
      </c>
      <c r="AH31" s="92">
        <v>3760.6301700000004</v>
      </c>
      <c r="AI31" s="93">
        <v>4397.1459999999997</v>
      </c>
      <c r="AJ31" s="93">
        <v>5008.5971899999995</v>
      </c>
      <c r="AK31" s="93">
        <f t="shared" si="99"/>
        <v>1247.9670199999991</v>
      </c>
      <c r="AL31" s="94">
        <f t="shared" si="100"/>
        <v>611.45118999999977</v>
      </c>
      <c r="AM31" s="101">
        <f t="shared" si="126"/>
        <v>1.3953579084689205</v>
      </c>
      <c r="AN31" s="102">
        <f t="shared" si="115"/>
        <v>1.9195166969678601E-2</v>
      </c>
      <c r="AO31" s="103">
        <f t="shared" si="116"/>
        <v>1.0665047001229824</v>
      </c>
      <c r="AP31" s="101">
        <f t="shared" si="21"/>
        <v>0.57198567559592772</v>
      </c>
      <c r="AQ31" s="102">
        <f t="shared" si="117"/>
        <v>7.1546251628142876E-2</v>
      </c>
      <c r="AR31" s="103">
        <f t="shared" si="46"/>
        <v>0.42832111327131428</v>
      </c>
      <c r="AS31" s="102">
        <f t="shared" si="101"/>
        <v>0.55497345950905663</v>
      </c>
      <c r="AT31" s="102">
        <f t="shared" si="118"/>
        <v>8.4941145665416495E-2</v>
      </c>
      <c r="AU31" s="102">
        <f t="shared" si="102"/>
        <v>0.41673315333187877</v>
      </c>
      <c r="AV31" s="92">
        <v>4613</v>
      </c>
      <c r="AW31" s="93">
        <v>14547</v>
      </c>
      <c r="AX31" s="94">
        <v>3165</v>
      </c>
      <c r="AY31" s="104">
        <v>269</v>
      </c>
      <c r="AZ31" s="105">
        <v>254</v>
      </c>
      <c r="BA31" s="106">
        <v>244</v>
      </c>
      <c r="BB31" s="104">
        <v>360</v>
      </c>
      <c r="BC31" s="105">
        <v>338</v>
      </c>
      <c r="BD31" s="105">
        <v>313</v>
      </c>
      <c r="BE31" s="85">
        <f t="shared" si="127"/>
        <v>4.3237704918032787</v>
      </c>
      <c r="BF31" s="84">
        <f t="shared" si="128"/>
        <v>-1.3924624697828429</v>
      </c>
      <c r="BG31" s="86">
        <f t="shared" si="129"/>
        <v>-0.44886730347231207</v>
      </c>
      <c r="BH31" s="85">
        <f t="shared" si="119"/>
        <v>3.370607028753994</v>
      </c>
      <c r="BI31" s="84">
        <f t="shared" si="120"/>
        <v>-0.90068926754230239</v>
      </c>
      <c r="BJ31" s="86">
        <f t="shared" si="121"/>
        <v>-0.21593143278446769</v>
      </c>
      <c r="BK31" s="93">
        <v>416</v>
      </c>
      <c r="BL31" s="93">
        <v>410</v>
      </c>
      <c r="BM31" s="93">
        <v>388</v>
      </c>
      <c r="BN31" s="92">
        <v>21688</v>
      </c>
      <c r="BO31" s="93">
        <v>72381</v>
      </c>
      <c r="BP31" s="94">
        <v>16040</v>
      </c>
      <c r="BQ31" s="108">
        <f t="shared" si="122"/>
        <v>562.65155985037404</v>
      </c>
      <c r="BR31" s="108">
        <f t="shared" si="103"/>
        <v>193.74752490017119</v>
      </c>
      <c r="BS31" s="108">
        <f t="shared" si="104"/>
        <v>123.1993831741745</v>
      </c>
      <c r="BT31" s="109">
        <f t="shared" si="105"/>
        <v>2851.4789952606634</v>
      </c>
      <c r="BU31" s="108">
        <f t="shared" si="106"/>
        <v>1117.0782343675353</v>
      </c>
      <c r="BV31" s="110">
        <f t="shared" si="107"/>
        <v>664.91214298871728</v>
      </c>
      <c r="BW31" s="107">
        <f t="shared" si="123"/>
        <v>5.0679304897314372</v>
      </c>
      <c r="BX31" s="107">
        <f t="shared" si="124"/>
        <v>0.36643471691548246</v>
      </c>
      <c r="BY31" s="107">
        <f t="shared" si="125"/>
        <v>9.2265404146780305E-2</v>
      </c>
      <c r="BZ31" s="78">
        <f t="shared" si="130"/>
        <v>0.4644966987142361</v>
      </c>
      <c r="CA31" s="79">
        <f t="shared" si="131"/>
        <v>-0.121285496618521</v>
      </c>
      <c r="CB31" s="115">
        <f t="shared" si="132"/>
        <v>-1.9171861259034861E-2</v>
      </c>
      <c r="CC31" s="76"/>
      <c r="CD31" s="91"/>
      <c r="CE31" s="111"/>
      <c r="CF31" s="111"/>
    </row>
    <row r="32" spans="1:84" s="112" customFormat="1" ht="15" customHeight="1" x14ac:dyDescent="0.2">
      <c r="A32" s="68" t="s">
        <v>52</v>
      </c>
      <c r="B32" s="92">
        <v>5813.7842300000002</v>
      </c>
      <c r="C32" s="93">
        <v>26407.67</v>
      </c>
      <c r="D32" s="94">
        <v>9007.0858800000005</v>
      </c>
      <c r="E32" s="92">
        <v>5516.2441100000005</v>
      </c>
      <c r="F32" s="93">
        <v>25634.992999999999</v>
      </c>
      <c r="G32" s="94">
        <v>8152.9269000000004</v>
      </c>
      <c r="H32" s="95">
        <f t="shared" si="80"/>
        <v>1.1047671579147853</v>
      </c>
      <c r="I32" s="96">
        <f t="shared" si="2"/>
        <v>5.0828261436181243E-2</v>
      </c>
      <c r="J32" s="97">
        <f t="shared" si="94"/>
        <v>7.462566343495447E-2</v>
      </c>
      <c r="K32" s="92">
        <v>3271.4326400000004</v>
      </c>
      <c r="L32" s="93">
        <v>15573.344720000001</v>
      </c>
      <c r="M32" s="93">
        <v>5253.3010000000013</v>
      </c>
      <c r="N32" s="98">
        <f t="shared" si="95"/>
        <v>0.6443454068010841</v>
      </c>
      <c r="O32" s="99">
        <f t="shared" si="108"/>
        <v>5.1291043222529531E-2</v>
      </c>
      <c r="P32" s="100">
        <f t="shared" si="96"/>
        <v>3.684203357995619E-2</v>
      </c>
      <c r="Q32" s="92">
        <v>710.76245000000006</v>
      </c>
      <c r="R32" s="93">
        <v>2594.4518499999999</v>
      </c>
      <c r="S32" s="94">
        <v>732.58959000000004</v>
      </c>
      <c r="T32" s="101">
        <f t="shared" si="109"/>
        <v>8.9856023362603676E-2</v>
      </c>
      <c r="U32" s="102">
        <f t="shared" si="110"/>
        <v>-3.8992960806082805E-2</v>
      </c>
      <c r="V32" s="103">
        <f t="shared" si="111"/>
        <v>-1.135141016390441E-2</v>
      </c>
      <c r="W32" s="92">
        <v>1290.1992499999999</v>
      </c>
      <c r="X32" s="93">
        <v>5382.4390000000003</v>
      </c>
      <c r="Y32" s="94">
        <v>1687.7529999999999</v>
      </c>
      <c r="Z32" s="101">
        <f t="shared" si="97"/>
        <v>0.20701191372143909</v>
      </c>
      <c r="AA32" s="102">
        <f t="shared" si="112"/>
        <v>-2.6878977303686297E-2</v>
      </c>
      <c r="AB32" s="103">
        <f t="shared" si="98"/>
        <v>-2.9526062610707726E-3</v>
      </c>
      <c r="AC32" s="92">
        <v>5138.6484299999993</v>
      </c>
      <c r="AD32" s="93">
        <v>8323.4930000000004</v>
      </c>
      <c r="AE32" s="93">
        <v>7484.6239699999996</v>
      </c>
      <c r="AF32" s="93">
        <f t="shared" si="113"/>
        <v>2345.9755400000004</v>
      </c>
      <c r="AG32" s="94">
        <f t="shared" si="114"/>
        <v>-838.86903000000075</v>
      </c>
      <c r="AH32" s="92">
        <v>708.82783999999992</v>
      </c>
      <c r="AI32" s="93">
        <v>222.98699999999999</v>
      </c>
      <c r="AJ32" s="93">
        <v>10.332780000000001</v>
      </c>
      <c r="AK32" s="93">
        <f t="shared" si="99"/>
        <v>-698.49505999999997</v>
      </c>
      <c r="AL32" s="94">
        <f t="shared" si="100"/>
        <v>-212.65421999999998</v>
      </c>
      <c r="AM32" s="101">
        <f t="shared" si="126"/>
        <v>0.83097064574674617</v>
      </c>
      <c r="AN32" s="102">
        <f t="shared" si="115"/>
        <v>-5.2902615920551566E-2</v>
      </c>
      <c r="AO32" s="103">
        <f t="shared" si="116"/>
        <v>0.51577839288990568</v>
      </c>
      <c r="AP32" s="101">
        <f t="shared" si="21"/>
        <v>1.1471834661800739E-3</v>
      </c>
      <c r="AQ32" s="102">
        <f t="shared" si="117"/>
        <v>-0.12077475445892244</v>
      </c>
      <c r="AR32" s="103">
        <f t="shared" si="46"/>
        <v>-7.2968405616875868E-3</v>
      </c>
      <c r="AS32" s="102">
        <f t="shared" si="101"/>
        <v>1.2673706175385924E-3</v>
      </c>
      <c r="AT32" s="102">
        <f t="shared" si="118"/>
        <v>-0.12723090209577681</v>
      </c>
      <c r="AU32" s="102">
        <f t="shared" si="102"/>
        <v>-7.4311689139526004E-3</v>
      </c>
      <c r="AV32" s="92">
        <v>5168</v>
      </c>
      <c r="AW32" s="93">
        <v>16939</v>
      </c>
      <c r="AX32" s="94">
        <v>3752</v>
      </c>
      <c r="AY32" s="104">
        <v>146.25</v>
      </c>
      <c r="AZ32" s="105">
        <v>142.01999999999998</v>
      </c>
      <c r="BA32" s="106">
        <v>140.17000000000002</v>
      </c>
      <c r="BB32" s="104">
        <v>301.41000000000003</v>
      </c>
      <c r="BC32" s="105">
        <v>293.32000000000005</v>
      </c>
      <c r="BD32" s="105">
        <v>279.02000000000004</v>
      </c>
      <c r="BE32" s="85">
        <f t="shared" si="127"/>
        <v>8.9224988704192523</v>
      </c>
      <c r="BF32" s="84">
        <f t="shared" si="128"/>
        <v>-2.8564185084981268</v>
      </c>
      <c r="BG32" s="86">
        <f t="shared" si="129"/>
        <v>-1.0168289237881378</v>
      </c>
      <c r="BH32" s="85">
        <f t="shared" si="119"/>
        <v>4.4823549088476327</v>
      </c>
      <c r="BI32" s="84">
        <f t="shared" si="120"/>
        <v>-1.2330051212332087</v>
      </c>
      <c r="BJ32" s="86">
        <f t="shared" si="121"/>
        <v>-0.33007974727309897</v>
      </c>
      <c r="BK32" s="93">
        <v>370</v>
      </c>
      <c r="BL32" s="93">
        <v>371</v>
      </c>
      <c r="BM32" s="93">
        <v>370</v>
      </c>
      <c r="BN32" s="92">
        <v>24651</v>
      </c>
      <c r="BO32" s="93">
        <v>83071</v>
      </c>
      <c r="BP32" s="94">
        <v>18251</v>
      </c>
      <c r="BQ32" s="108">
        <f t="shared" si="122"/>
        <v>446.71124321954966</v>
      </c>
      <c r="BR32" s="108">
        <f t="shared" si="103"/>
        <v>222.93759874265214</v>
      </c>
      <c r="BS32" s="108">
        <f t="shared" si="104"/>
        <v>138.1198816132129</v>
      </c>
      <c r="BT32" s="109">
        <f t="shared" si="105"/>
        <v>2172.954930703625</v>
      </c>
      <c r="BU32" s="108">
        <f t="shared" si="106"/>
        <v>1105.5702344961946</v>
      </c>
      <c r="BV32" s="110">
        <f t="shared" si="107"/>
        <v>659.58383441694923</v>
      </c>
      <c r="BW32" s="107">
        <f>BP32/AX32</f>
        <v>4.8643390191897655</v>
      </c>
      <c r="BX32" s="107">
        <f>BW32-BN32/AV32</f>
        <v>9.440867863249025E-2</v>
      </c>
      <c r="BY32" s="107">
        <f t="shared" si="125"/>
        <v>-3.978755262675282E-2</v>
      </c>
      <c r="BZ32" s="78">
        <f t="shared" si="130"/>
        <v>0.55423625873064075</v>
      </c>
      <c r="CA32" s="79">
        <f t="shared" si="131"/>
        <v>-0.19435165502581231</v>
      </c>
      <c r="CB32" s="115">
        <f t="shared" si="132"/>
        <v>-5.9218676099326295E-2</v>
      </c>
      <c r="CC32" s="76"/>
      <c r="CD32" s="91"/>
      <c r="CE32" s="111"/>
      <c r="CF32" s="111"/>
    </row>
    <row r="33" spans="1:84" s="112" customFormat="1" ht="15" customHeight="1" x14ac:dyDescent="0.2">
      <c r="A33" s="68" t="s">
        <v>53</v>
      </c>
      <c r="B33" s="92">
        <v>2555.3938399999997</v>
      </c>
      <c r="C33" s="93">
        <v>12831.236999999999</v>
      </c>
      <c r="D33" s="94">
        <v>3965.8923799999998</v>
      </c>
      <c r="E33" s="92">
        <v>2554.4443999999999</v>
      </c>
      <c r="F33" s="93">
        <v>12661.222</v>
      </c>
      <c r="G33" s="94">
        <v>4148.45424</v>
      </c>
      <c r="H33" s="95">
        <f t="shared" si="80"/>
        <v>0.95599279889851208</v>
      </c>
      <c r="I33" s="96">
        <f t="shared" si="2"/>
        <v>-4.4378882708650758E-2</v>
      </c>
      <c r="J33" s="97">
        <f t="shared" si="94"/>
        <v>-5.7435209867150561E-2</v>
      </c>
      <c r="K33" s="92">
        <v>1591.1019800000001</v>
      </c>
      <c r="L33" s="93">
        <v>8012.5270977316732</v>
      </c>
      <c r="M33" s="93">
        <v>2835.8458099999998</v>
      </c>
      <c r="N33" s="98">
        <f t="shared" si="95"/>
        <v>0.68359095844817608</v>
      </c>
      <c r="O33" s="99">
        <f t="shared" si="108"/>
        <v>6.0715009376824058E-2</v>
      </c>
      <c r="P33" s="100">
        <f t="shared" si="96"/>
        <v>5.0751008423472799E-2</v>
      </c>
      <c r="Q33" s="92">
        <v>327.80162000000001</v>
      </c>
      <c r="R33" s="93">
        <v>1312.5938599999999</v>
      </c>
      <c r="S33" s="94">
        <v>390.97373999999996</v>
      </c>
      <c r="T33" s="101">
        <f t="shared" si="109"/>
        <v>9.4245643649669364E-2</v>
      </c>
      <c r="U33" s="102">
        <f t="shared" si="110"/>
        <v>-3.4080351623510197E-2</v>
      </c>
      <c r="V33" s="103">
        <f t="shared" si="111"/>
        <v>-9.4247493029224194E-3</v>
      </c>
      <c r="W33" s="92">
        <v>414.87889000000001</v>
      </c>
      <c r="X33" s="93">
        <v>1925.0450000000001</v>
      </c>
      <c r="Y33" s="94">
        <v>582.30600000000004</v>
      </c>
      <c r="Z33" s="101">
        <f t="shared" si="97"/>
        <v>0.14036698160614158</v>
      </c>
      <c r="AA33" s="102">
        <f t="shared" si="112"/>
        <v>-2.2047549710335707E-2</v>
      </c>
      <c r="AB33" s="103">
        <f t="shared" si="98"/>
        <v>-1.167560954343308E-2</v>
      </c>
      <c r="AC33" s="92">
        <v>5412.6570600000005</v>
      </c>
      <c r="AD33" s="93">
        <v>5715.8680000000004</v>
      </c>
      <c r="AE33" s="93">
        <v>5740.9451200000003</v>
      </c>
      <c r="AF33" s="93">
        <f t="shared" si="113"/>
        <v>328.28805999999986</v>
      </c>
      <c r="AG33" s="94">
        <f t="shared" si="114"/>
        <v>25.077119999999923</v>
      </c>
      <c r="AH33" s="92">
        <v>0</v>
      </c>
      <c r="AI33" s="93">
        <v>0</v>
      </c>
      <c r="AJ33" s="93">
        <v>0</v>
      </c>
      <c r="AK33" s="93">
        <f t="shared" si="99"/>
        <v>0</v>
      </c>
      <c r="AL33" s="94">
        <f t="shared" si="100"/>
        <v>0</v>
      </c>
      <c r="AM33" s="101">
        <f t="shared" si="126"/>
        <v>1.4475796541912216</v>
      </c>
      <c r="AN33" s="102">
        <f t="shared" si="115"/>
        <v>-0.67055062196221882</v>
      </c>
      <c r="AO33" s="103">
        <f t="shared" si="116"/>
        <v>1.0021145754930414</v>
      </c>
      <c r="AP33" s="101">
        <f>IF(D33=0,"0",(AJ33/D33))</f>
        <v>0</v>
      </c>
      <c r="AQ33" s="102">
        <f t="shared" si="117"/>
        <v>0</v>
      </c>
      <c r="AR33" s="103">
        <f t="shared" si="46"/>
        <v>0</v>
      </c>
      <c r="AS33" s="102">
        <f t="shared" si="101"/>
        <v>0</v>
      </c>
      <c r="AT33" s="102">
        <f t="shared" si="118"/>
        <v>0</v>
      </c>
      <c r="AU33" s="102">
        <f t="shared" si="102"/>
        <v>0</v>
      </c>
      <c r="AV33" s="92">
        <v>2681</v>
      </c>
      <c r="AW33" s="93">
        <v>7720</v>
      </c>
      <c r="AX33" s="94">
        <v>2209</v>
      </c>
      <c r="AY33" s="104">
        <v>83.5</v>
      </c>
      <c r="AZ33" s="105">
        <v>80</v>
      </c>
      <c r="BA33" s="106">
        <v>83</v>
      </c>
      <c r="BB33" s="104">
        <v>191.25</v>
      </c>
      <c r="BC33" s="105">
        <v>172</v>
      </c>
      <c r="BD33" s="105">
        <v>178.11</v>
      </c>
      <c r="BE33" s="85">
        <f t="shared" si="127"/>
        <v>8.8714859437751006</v>
      </c>
      <c r="BF33" s="84">
        <f t="shared" si="128"/>
        <v>-1.83110886660414</v>
      </c>
      <c r="BG33" s="86">
        <f t="shared" si="129"/>
        <v>0.82981927710843451</v>
      </c>
      <c r="BH33" s="85">
        <f t="shared" si="119"/>
        <v>4.1341493084797785</v>
      </c>
      <c r="BI33" s="84">
        <f t="shared" si="120"/>
        <v>-0.53861757605181193</v>
      </c>
      <c r="BJ33" s="86">
        <f t="shared" si="121"/>
        <v>0.39383923096039863</v>
      </c>
      <c r="BK33" s="93">
        <v>270</v>
      </c>
      <c r="BL33" s="93">
        <v>270</v>
      </c>
      <c r="BM33" s="93">
        <v>271</v>
      </c>
      <c r="BN33" s="92">
        <v>12179</v>
      </c>
      <c r="BO33" s="93">
        <v>36539</v>
      </c>
      <c r="BP33" s="94">
        <v>9817</v>
      </c>
      <c r="BQ33" s="108">
        <f t="shared" si="122"/>
        <v>422.57861261077727</v>
      </c>
      <c r="BR33" s="108">
        <f t="shared" si="103"/>
        <v>212.83689325779264</v>
      </c>
      <c r="BS33" s="108">
        <f t="shared" si="104"/>
        <v>76.066064374646032</v>
      </c>
      <c r="BT33" s="109">
        <f t="shared" si="105"/>
        <v>1877.9783793571753</v>
      </c>
      <c r="BU33" s="108">
        <f t="shared" si="106"/>
        <v>925.1830044970485</v>
      </c>
      <c r="BV33" s="110">
        <f t="shared" si="107"/>
        <v>237.92371614473996</v>
      </c>
      <c r="BW33" s="107">
        <f t="shared" si="123"/>
        <v>4.4440923494794022</v>
      </c>
      <c r="BX33" s="107">
        <f t="shared" si="124"/>
        <v>-9.8615595317315119E-2</v>
      </c>
      <c r="BY33" s="107">
        <f t="shared" si="125"/>
        <v>-0.28893873860349917</v>
      </c>
      <c r="BZ33" s="78">
        <f t="shared" si="130"/>
        <v>0.40702350843733154</v>
      </c>
      <c r="CA33" s="79">
        <f t="shared" si="131"/>
        <v>-9.9801293893088727E-2</v>
      </c>
      <c r="CB33" s="115">
        <f t="shared" si="132"/>
        <v>3.6257399863003748E-2</v>
      </c>
      <c r="CC33" s="76"/>
      <c r="CD33" s="91"/>
      <c r="CE33" s="111"/>
      <c r="CF33" s="111"/>
    </row>
    <row r="34" spans="1:84" s="112" customFormat="1" ht="15" customHeight="1" x14ac:dyDescent="0.2">
      <c r="A34" s="68" t="s">
        <v>54</v>
      </c>
      <c r="B34" s="92">
        <v>3302.6759999999999</v>
      </c>
      <c r="C34" s="93">
        <v>17965.846000000001</v>
      </c>
      <c r="D34" s="94">
        <v>6371.178280000001</v>
      </c>
      <c r="E34" s="92">
        <v>3951.4079999999999</v>
      </c>
      <c r="F34" s="93">
        <v>18827.677</v>
      </c>
      <c r="G34" s="94">
        <v>7346.9009999999998</v>
      </c>
      <c r="H34" s="95">
        <f t="shared" si="80"/>
        <v>0.86719261359313282</v>
      </c>
      <c r="I34" s="96">
        <f t="shared" si="2"/>
        <v>3.1370040981041125E-2</v>
      </c>
      <c r="J34" s="97">
        <f t="shared" si="94"/>
        <v>-8.7032700554757092E-2</v>
      </c>
      <c r="K34" s="92">
        <v>2332.8200000000002</v>
      </c>
      <c r="L34" s="93">
        <v>12042.023999999999</v>
      </c>
      <c r="M34" s="93">
        <v>4181.3410000000003</v>
      </c>
      <c r="N34" s="98">
        <f t="shared" si="95"/>
        <v>0.56912989572065831</v>
      </c>
      <c r="O34" s="99">
        <f t="shared" si="108"/>
        <v>-2.124700284309422E-2</v>
      </c>
      <c r="P34" s="100">
        <f t="shared" si="96"/>
        <v>-7.0461701267116594E-2</v>
      </c>
      <c r="Q34" s="92">
        <v>548.76800000000003</v>
      </c>
      <c r="R34" s="93">
        <v>2467.913</v>
      </c>
      <c r="S34" s="94">
        <v>726.053</v>
      </c>
      <c r="T34" s="101">
        <f t="shared" si="109"/>
        <v>9.8824388677620681E-2</v>
      </c>
      <c r="U34" s="102">
        <f t="shared" si="110"/>
        <v>-4.0054714669844324E-2</v>
      </c>
      <c r="V34" s="103">
        <f t="shared" si="111"/>
        <v>-3.225460741945492E-2</v>
      </c>
      <c r="W34" s="92">
        <v>563.84100000000001</v>
      </c>
      <c r="X34" s="93">
        <v>2548.5120000000002</v>
      </c>
      <c r="Y34" s="94">
        <v>827.74199999999996</v>
      </c>
      <c r="Z34" s="101">
        <f t="shared" si="97"/>
        <v>0.11266546262158697</v>
      </c>
      <c r="AA34" s="102">
        <f t="shared" si="112"/>
        <v>-3.0028230360762631E-2</v>
      </c>
      <c r="AB34" s="103">
        <f t="shared" si="98"/>
        <v>-2.269441209901718E-2</v>
      </c>
      <c r="AC34" s="92">
        <v>15434.6196</v>
      </c>
      <c r="AD34" s="93">
        <v>16215.58</v>
      </c>
      <c r="AE34" s="93">
        <v>17322.883439999998</v>
      </c>
      <c r="AF34" s="93">
        <f>AE34-AC34</f>
        <v>1888.2638399999978</v>
      </c>
      <c r="AG34" s="94">
        <f t="shared" si="114"/>
        <v>1107.3034399999979</v>
      </c>
      <c r="AH34" s="92">
        <v>6367.509</v>
      </c>
      <c r="AI34" s="93">
        <v>5214.16</v>
      </c>
      <c r="AJ34" s="93">
        <v>1376.105</v>
      </c>
      <c r="AK34" s="93">
        <f t="shared" si="99"/>
        <v>-4991.4040000000005</v>
      </c>
      <c r="AL34" s="94">
        <f t="shared" si="100"/>
        <v>-3838.0549999999998</v>
      </c>
      <c r="AM34" s="101">
        <f t="shared" si="126"/>
        <v>2.7189450174983953</v>
      </c>
      <c r="AN34" s="102">
        <f t="shared" si="115"/>
        <v>-1.9544227606306128</v>
      </c>
      <c r="AO34" s="103">
        <f t="shared" si="116"/>
        <v>1.8163668700512894</v>
      </c>
      <c r="AP34" s="101">
        <f t="shared" ref="AP34" si="136">IF(D34=0,"0",(AJ34/D34))</f>
        <v>0.21598909016873402</v>
      </c>
      <c r="AQ34" s="102">
        <f t="shared" si="117"/>
        <v>-1.7119956712792554</v>
      </c>
      <c r="AR34" s="103">
        <f t="shared" si="46"/>
        <v>-7.4237153560617719E-2</v>
      </c>
      <c r="AS34" s="102">
        <f t="shared" si="101"/>
        <v>0.18730414361102729</v>
      </c>
      <c r="AT34" s="102">
        <f t="shared" si="118"/>
        <v>-1.4241490396593413</v>
      </c>
      <c r="AU34" s="102">
        <f t="shared" si="102"/>
        <v>-8.963708498557546E-2</v>
      </c>
      <c r="AV34" s="92">
        <v>4019</v>
      </c>
      <c r="AW34" s="93">
        <v>14718</v>
      </c>
      <c r="AX34" s="94">
        <v>3096</v>
      </c>
      <c r="AY34" s="104">
        <v>109.5</v>
      </c>
      <c r="AZ34" s="105">
        <v>119</v>
      </c>
      <c r="BA34" s="106">
        <v>109</v>
      </c>
      <c r="BB34" s="104">
        <v>256</v>
      </c>
      <c r="BC34" s="105">
        <v>266</v>
      </c>
      <c r="BD34" s="105">
        <v>269</v>
      </c>
      <c r="BE34" s="85">
        <f t="shared" si="127"/>
        <v>9.4678899082568808</v>
      </c>
      <c r="BF34" s="84">
        <f t="shared" si="128"/>
        <v>-2.7665088740871067</v>
      </c>
      <c r="BG34" s="86">
        <f t="shared" si="129"/>
        <v>-0.83883278081874835</v>
      </c>
      <c r="BH34" s="85">
        <f t="shared" si="119"/>
        <v>3.8364312267657996</v>
      </c>
      <c r="BI34" s="84">
        <f t="shared" si="120"/>
        <v>-1.3966416899008673</v>
      </c>
      <c r="BJ34" s="86">
        <f t="shared" si="121"/>
        <v>-0.77447102887329811</v>
      </c>
      <c r="BK34" s="93">
        <v>303</v>
      </c>
      <c r="BL34" s="93">
        <v>303</v>
      </c>
      <c r="BM34" s="93">
        <v>304</v>
      </c>
      <c r="BN34" s="92">
        <v>17415</v>
      </c>
      <c r="BO34" s="93">
        <v>62645</v>
      </c>
      <c r="BP34" s="94">
        <v>12932</v>
      </c>
      <c r="BQ34" s="108">
        <f t="shared" si="122"/>
        <v>568.11792452830184</v>
      </c>
      <c r="BR34" s="108">
        <f t="shared" si="103"/>
        <v>341.22111143613995</v>
      </c>
      <c r="BS34" s="108">
        <f t="shared" si="104"/>
        <v>267.57235824208584</v>
      </c>
      <c r="BT34" s="109">
        <f t="shared" si="105"/>
        <v>2373.0300387596899</v>
      </c>
      <c r="BU34" s="108">
        <f t="shared" si="106"/>
        <v>1389.8481527183862</v>
      </c>
      <c r="BV34" s="110">
        <f t="shared" si="107"/>
        <v>1093.8020865922758</v>
      </c>
      <c r="BW34" s="107">
        <f t="shared" si="123"/>
        <v>4.1770025839793279</v>
      </c>
      <c r="BX34" s="107">
        <f t="shared" si="124"/>
        <v>-0.15616487061136652</v>
      </c>
      <c r="BY34" s="107">
        <f t="shared" si="125"/>
        <v>-7.9350181342046966E-2</v>
      </c>
      <c r="BZ34" s="78">
        <f t="shared" si="130"/>
        <v>0.47797161442933178</v>
      </c>
      <c r="CA34" s="79">
        <f t="shared" si="131"/>
        <v>-0.16781768360159488</v>
      </c>
      <c r="CB34" s="115">
        <f t="shared" si="132"/>
        <v>-8.8464481235029147E-2</v>
      </c>
      <c r="CC34" s="76"/>
      <c r="CD34" s="91"/>
      <c r="CE34" s="111"/>
      <c r="CF34" s="111"/>
    </row>
    <row r="35" spans="1:84" s="112" customFormat="1" ht="15" customHeight="1" x14ac:dyDescent="0.2">
      <c r="A35" s="68" t="s">
        <v>55</v>
      </c>
      <c r="B35" s="92">
        <v>4664.71</v>
      </c>
      <c r="C35" s="93">
        <v>22171.896000000001</v>
      </c>
      <c r="D35" s="94">
        <v>7063.3390000000009</v>
      </c>
      <c r="E35" s="92">
        <v>5060.7060000000001</v>
      </c>
      <c r="F35" s="93">
        <v>22912.451000000001</v>
      </c>
      <c r="G35" s="94">
        <v>7462.8010000000004</v>
      </c>
      <c r="H35" s="95">
        <f t="shared" si="80"/>
        <v>0.94647291278435541</v>
      </c>
      <c r="I35" s="96">
        <f t="shared" si="2"/>
        <v>2.4722074067385913E-2</v>
      </c>
      <c r="J35" s="97">
        <f t="shared" si="94"/>
        <v>-2.1206014275870433E-2</v>
      </c>
      <c r="K35" s="92">
        <v>2609.576</v>
      </c>
      <c r="L35" s="93">
        <v>12989.486999999999</v>
      </c>
      <c r="M35" s="93">
        <v>4140.7240000000002</v>
      </c>
      <c r="N35" s="98">
        <f t="shared" si="95"/>
        <v>0.55484850795297902</v>
      </c>
      <c r="O35" s="99">
        <f t="shared" si="108"/>
        <v>3.9193972795236176E-2</v>
      </c>
      <c r="P35" s="100">
        <f t="shared" si="96"/>
        <v>-1.2069758451605961E-2</v>
      </c>
      <c r="Q35" s="92">
        <v>510.88</v>
      </c>
      <c r="R35" s="93">
        <v>1785.299</v>
      </c>
      <c r="S35" s="94">
        <v>525.01499999999999</v>
      </c>
      <c r="T35" s="101">
        <f t="shared" si="109"/>
        <v>7.0350931238820372E-2</v>
      </c>
      <c r="U35" s="102">
        <f t="shared" si="110"/>
        <v>-3.0599410472395408E-2</v>
      </c>
      <c r="V35" s="103">
        <f t="shared" si="111"/>
        <v>-7.567358690092077E-3</v>
      </c>
      <c r="W35" s="92">
        <v>1593.864</v>
      </c>
      <c r="X35" s="93">
        <v>6967.0479999999998</v>
      </c>
      <c r="Y35" s="94">
        <v>2498.125</v>
      </c>
      <c r="Z35" s="101">
        <f t="shared" si="97"/>
        <v>0.33474361704137628</v>
      </c>
      <c r="AA35" s="102">
        <f t="shared" si="112"/>
        <v>1.979467513485178E-2</v>
      </c>
      <c r="AB35" s="103">
        <f t="shared" si="98"/>
        <v>3.0671040955998097E-2</v>
      </c>
      <c r="AC35" s="92">
        <v>3369.1529999999998</v>
      </c>
      <c r="AD35" s="93">
        <v>4432.7669999999998</v>
      </c>
      <c r="AE35" s="93">
        <v>4195.0672400000003</v>
      </c>
      <c r="AF35" s="93">
        <f t="shared" si="113"/>
        <v>825.91424000000052</v>
      </c>
      <c r="AG35" s="94">
        <f t="shared" si="114"/>
        <v>-237.69975999999951</v>
      </c>
      <c r="AH35" s="92">
        <v>218.90799999999999</v>
      </c>
      <c r="AI35" s="93">
        <v>0</v>
      </c>
      <c r="AJ35" s="93">
        <v>0</v>
      </c>
      <c r="AK35" s="93">
        <f t="shared" si="99"/>
        <v>-218.90799999999999</v>
      </c>
      <c r="AL35" s="94">
        <f t="shared" si="100"/>
        <v>0</v>
      </c>
      <c r="AM35" s="101">
        <f t="shared" si="126"/>
        <v>0.59392126584891369</v>
      </c>
      <c r="AN35" s="102">
        <f t="shared" si="115"/>
        <v>-0.12834292635167321</v>
      </c>
      <c r="AO35" s="103">
        <f t="shared" si="116"/>
        <v>0.39399397952211512</v>
      </c>
      <c r="AP35" s="101">
        <f t="shared" si="21"/>
        <v>0</v>
      </c>
      <c r="AQ35" s="102">
        <f t="shared" si="117"/>
        <v>-4.6928533606590758E-2</v>
      </c>
      <c r="AR35" s="103">
        <f t="shared" si="46"/>
        <v>0</v>
      </c>
      <c r="AS35" s="102">
        <f t="shared" si="101"/>
        <v>0</v>
      </c>
      <c r="AT35" s="102">
        <f t="shared" si="118"/>
        <v>-4.3256415211632523E-2</v>
      </c>
      <c r="AU35" s="102">
        <f t="shared" si="102"/>
        <v>0</v>
      </c>
      <c r="AV35" s="92">
        <v>3571</v>
      </c>
      <c r="AW35" s="93">
        <v>13071</v>
      </c>
      <c r="AX35" s="94">
        <v>3208</v>
      </c>
      <c r="AY35" s="104">
        <v>111.13000000000001</v>
      </c>
      <c r="AZ35" s="105">
        <v>110.38</v>
      </c>
      <c r="BA35" s="106">
        <v>109</v>
      </c>
      <c r="BB35" s="104">
        <v>229.34</v>
      </c>
      <c r="BC35" s="105">
        <v>223.26</v>
      </c>
      <c r="BD35" s="105">
        <v>214</v>
      </c>
      <c r="BE35" s="85">
        <f t="shared" si="127"/>
        <v>9.81039755351682</v>
      </c>
      <c r="BF35" s="84">
        <f t="shared" si="128"/>
        <v>-0.90078154603625649</v>
      </c>
      <c r="BG35" s="86">
        <f t="shared" si="129"/>
        <v>-5.7785088266111728E-2</v>
      </c>
      <c r="BH35" s="85">
        <f t="shared" si="119"/>
        <v>4.9968847352024923</v>
      </c>
      <c r="BI35" s="84">
        <f t="shared" si="120"/>
        <v>-0.19337136200398408</v>
      </c>
      <c r="BJ35" s="86">
        <f t="shared" si="121"/>
        <v>0.11804392180107648</v>
      </c>
      <c r="BK35" s="93">
        <v>318</v>
      </c>
      <c r="BL35" s="93">
        <v>303</v>
      </c>
      <c r="BM35" s="93">
        <v>303</v>
      </c>
      <c r="BN35" s="92">
        <v>15432</v>
      </c>
      <c r="BO35" s="93">
        <v>57678</v>
      </c>
      <c r="BP35" s="94">
        <v>14997</v>
      </c>
      <c r="BQ35" s="108">
        <f t="shared" si="122"/>
        <v>497.61959058478362</v>
      </c>
      <c r="BR35" s="108">
        <f t="shared" si="103"/>
        <v>169.68374299535907</v>
      </c>
      <c r="BS35" s="108">
        <f t="shared" si="104"/>
        <v>100.37192249643107</v>
      </c>
      <c r="BT35" s="109">
        <f t="shared" si="105"/>
        <v>2326.3095386533664</v>
      </c>
      <c r="BU35" s="108">
        <f t="shared" si="106"/>
        <v>909.14179852455095</v>
      </c>
      <c r="BV35" s="110">
        <f t="shared" si="107"/>
        <v>573.38696195686271</v>
      </c>
      <c r="BW35" s="107">
        <f t="shared" si="123"/>
        <v>4.6748753117206983</v>
      </c>
      <c r="BX35" s="107">
        <f t="shared" si="124"/>
        <v>0.35339673429140639</v>
      </c>
      <c r="BY35" s="107">
        <f t="shared" si="125"/>
        <v>0.26220604387585045</v>
      </c>
      <c r="BZ35" s="78">
        <f t="shared" si="130"/>
        <v>0.55612415174101681</v>
      </c>
      <c r="CA35" s="79">
        <f t="shared" si="131"/>
        <v>1.0862332788292628E-2</v>
      </c>
      <c r="CB35" s="115">
        <f t="shared" si="132"/>
        <v>3.4599670525771953E-2</v>
      </c>
      <c r="CC35" s="76"/>
      <c r="CD35" s="91"/>
      <c r="CE35" s="111"/>
      <c r="CF35" s="111"/>
    </row>
    <row r="36" spans="1:84" s="112" customFormat="1" ht="15" customHeight="1" x14ac:dyDescent="0.2">
      <c r="A36" s="68" t="s">
        <v>56</v>
      </c>
      <c r="B36" s="92">
        <v>5052.2860000000001</v>
      </c>
      <c r="C36" s="93">
        <v>22833.18</v>
      </c>
      <c r="D36" s="94">
        <v>6999.3981499999973</v>
      </c>
      <c r="E36" s="92">
        <v>5038.0919999999996</v>
      </c>
      <c r="F36" s="93">
        <v>22783.839</v>
      </c>
      <c r="G36" s="94">
        <v>6984.25515</v>
      </c>
      <c r="H36" s="95">
        <f t="shared" si="80"/>
        <v>1.0021681624847278</v>
      </c>
      <c r="I36" s="96">
        <f t="shared" si="2"/>
        <v>-6.4917391960950255E-4</v>
      </c>
      <c r="J36" s="97">
        <f t="shared" si="94"/>
        <v>2.5485159844684802E-6</v>
      </c>
      <c r="K36" s="92">
        <v>2891.1329999999998</v>
      </c>
      <c r="L36" s="93">
        <v>13682.956</v>
      </c>
      <c r="M36" s="93">
        <v>4482.8130000000001</v>
      </c>
      <c r="N36" s="98">
        <f t="shared" si="95"/>
        <v>0.64184553738704697</v>
      </c>
      <c r="O36" s="99">
        <f t="shared" si="108"/>
        <v>6.7990792376435794E-2</v>
      </c>
      <c r="P36" s="100">
        <f t="shared" si="96"/>
        <v>4.1290205162306415E-2</v>
      </c>
      <c r="Q36" s="92">
        <v>882.92200000000003</v>
      </c>
      <c r="R36" s="93">
        <v>3310.098</v>
      </c>
      <c r="S36" s="94">
        <v>993.42100000000005</v>
      </c>
      <c r="T36" s="101">
        <f t="shared" si="109"/>
        <v>0.14223721480163851</v>
      </c>
      <c r="U36" s="102">
        <f t="shared" si="110"/>
        <v>-3.3012066076916341E-2</v>
      </c>
      <c r="V36" s="103">
        <f t="shared" si="111"/>
        <v>-3.0455007231683651E-3</v>
      </c>
      <c r="W36" s="92">
        <v>1103.5260000000001</v>
      </c>
      <c r="X36" s="93">
        <v>5064.17</v>
      </c>
      <c r="Y36" s="94">
        <v>1252.4380000000001</v>
      </c>
      <c r="Z36" s="101">
        <f t="shared" si="97"/>
        <v>0.17932305923846439</v>
      </c>
      <c r="AA36" s="102">
        <f t="shared" si="112"/>
        <v>-3.971343314793907E-2</v>
      </c>
      <c r="AB36" s="103">
        <f t="shared" si="98"/>
        <v>-4.2947208735251541E-2</v>
      </c>
      <c r="AC36" s="92">
        <v>2280.5720000000001</v>
      </c>
      <c r="AD36" s="93">
        <v>2503.694</v>
      </c>
      <c r="AE36" s="93">
        <v>2580.1680000000001</v>
      </c>
      <c r="AF36" s="93">
        <f t="shared" si="113"/>
        <v>299.596</v>
      </c>
      <c r="AG36" s="94">
        <f t="shared" si="114"/>
        <v>76.47400000000016</v>
      </c>
      <c r="AH36" s="92">
        <v>0</v>
      </c>
      <c r="AI36" s="93">
        <v>0</v>
      </c>
      <c r="AJ36" s="93">
        <v>0</v>
      </c>
      <c r="AK36" s="93">
        <f t="shared" si="99"/>
        <v>0</v>
      </c>
      <c r="AL36" s="94">
        <f t="shared" si="100"/>
        <v>0</v>
      </c>
      <c r="AM36" s="101">
        <f t="shared" si="126"/>
        <v>0.36862712260482011</v>
      </c>
      <c r="AN36" s="102">
        <f t="shared" si="115"/>
        <v>-8.2766959202900225E-2</v>
      </c>
      <c r="AO36" s="103">
        <f t="shared" si="116"/>
        <v>0.25897555414173262</v>
      </c>
      <c r="AP36" s="101">
        <f t="shared" si="21"/>
        <v>0</v>
      </c>
      <c r="AQ36" s="102">
        <f t="shared" si="117"/>
        <v>0</v>
      </c>
      <c r="AR36" s="103">
        <f t="shared" si="46"/>
        <v>0</v>
      </c>
      <c r="AS36" s="102">
        <f t="shared" si="101"/>
        <v>0</v>
      </c>
      <c r="AT36" s="102">
        <f t="shared" si="118"/>
        <v>0</v>
      </c>
      <c r="AU36" s="102">
        <f t="shared" si="102"/>
        <v>0</v>
      </c>
      <c r="AV36" s="92">
        <v>4206</v>
      </c>
      <c r="AW36" s="93">
        <v>13815</v>
      </c>
      <c r="AX36" s="94">
        <v>3596</v>
      </c>
      <c r="AY36" s="104">
        <v>125</v>
      </c>
      <c r="AZ36" s="105">
        <v>122.5</v>
      </c>
      <c r="BA36" s="106">
        <v>127.5</v>
      </c>
      <c r="BB36" s="104">
        <v>198</v>
      </c>
      <c r="BC36" s="105">
        <v>188.5</v>
      </c>
      <c r="BD36" s="105">
        <v>185</v>
      </c>
      <c r="BE36" s="85">
        <f t="shared" si="127"/>
        <v>9.401307189542484</v>
      </c>
      <c r="BF36" s="84">
        <f t="shared" si="128"/>
        <v>-1.8146928104575171</v>
      </c>
      <c r="BG36" s="86">
        <f t="shared" si="129"/>
        <v>3.3480058690145142E-3</v>
      </c>
      <c r="BH36" s="85">
        <f t="shared" si="119"/>
        <v>6.4792792792792788</v>
      </c>
      <c r="BI36" s="84">
        <f t="shared" si="120"/>
        <v>-0.60152880152880162</v>
      </c>
      <c r="BJ36" s="86">
        <f t="shared" si="121"/>
        <v>0.3718522235763615</v>
      </c>
      <c r="BK36" s="93">
        <v>329</v>
      </c>
      <c r="BL36" s="93">
        <v>326</v>
      </c>
      <c r="BM36" s="93">
        <v>333</v>
      </c>
      <c r="BN36" s="92">
        <v>19577</v>
      </c>
      <c r="BO36" s="93">
        <v>66740</v>
      </c>
      <c r="BP36" s="94">
        <v>17305</v>
      </c>
      <c r="BQ36" s="108">
        <f t="shared" si="122"/>
        <v>403.59752383704136</v>
      </c>
      <c r="BR36" s="108">
        <f t="shared" si="103"/>
        <v>146.25002422014398</v>
      </c>
      <c r="BS36" s="108">
        <f t="shared" si="104"/>
        <v>62.215459108243067</v>
      </c>
      <c r="BT36" s="109">
        <f t="shared" si="105"/>
        <v>1942.2289071190212</v>
      </c>
      <c r="BU36" s="108">
        <f t="shared" si="106"/>
        <v>744.39438500775168</v>
      </c>
      <c r="BV36" s="110">
        <f t="shared" si="107"/>
        <v>293.01870082151845</v>
      </c>
      <c r="BW36" s="107">
        <f t="shared" si="123"/>
        <v>4.8122914349276975</v>
      </c>
      <c r="BX36" s="107">
        <f t="shared" si="124"/>
        <v>0.1577503032111025</v>
      </c>
      <c r="BY36" s="107">
        <f t="shared" si="125"/>
        <v>-1.8689383023804851E-2</v>
      </c>
      <c r="BZ36" s="78">
        <f t="shared" si="130"/>
        <v>0.58389850524681985</v>
      </c>
      <c r="CA36" s="79">
        <f t="shared" si="131"/>
        <v>-8.4692048354491511E-2</v>
      </c>
      <c r="CB36" s="115">
        <f t="shared" si="132"/>
        <v>2.301103571156482E-2</v>
      </c>
      <c r="CC36" s="290"/>
      <c r="CD36" s="91"/>
      <c r="CE36" s="111"/>
      <c r="CF36" s="111"/>
    </row>
    <row r="37" spans="1:84" s="23" customFormat="1" ht="15" customHeight="1" x14ac:dyDescent="0.2">
      <c r="A37" s="256" t="s">
        <v>57</v>
      </c>
      <c r="B37" s="69">
        <v>5094.1516000000011</v>
      </c>
      <c r="C37" s="70">
        <v>22446.921999999999</v>
      </c>
      <c r="D37" s="71">
        <v>6664.2274800000014</v>
      </c>
      <c r="E37" s="69">
        <v>5134.2832800000006</v>
      </c>
      <c r="F37" s="70">
        <v>22338.883999999998</v>
      </c>
      <c r="G37" s="71">
        <v>6594.21648</v>
      </c>
      <c r="H37" s="72">
        <f t="shared" si="80"/>
        <v>1.0106170308803695</v>
      </c>
      <c r="I37" s="73">
        <f t="shared" si="2"/>
        <v>1.8433444157822998E-2</v>
      </c>
      <c r="J37" s="74">
        <f t="shared" si="94"/>
        <v>5.780710498384467E-3</v>
      </c>
      <c r="K37" s="69">
        <v>2669.0022800000002</v>
      </c>
      <c r="L37" s="70">
        <v>12746.786386</v>
      </c>
      <c r="M37" s="70">
        <v>4103.0354399999997</v>
      </c>
      <c r="N37" s="75">
        <f t="shared" si="95"/>
        <v>0.62221727970932483</v>
      </c>
      <c r="O37" s="76">
        <f t="shared" si="108"/>
        <v>0.10237796924572307</v>
      </c>
      <c r="P37" s="77">
        <f t="shared" si="96"/>
        <v>5.1607468314986527E-2</v>
      </c>
      <c r="Q37" s="69">
        <v>725.10699999999997</v>
      </c>
      <c r="R37" s="70">
        <v>2921.9749999999999</v>
      </c>
      <c r="S37" s="71">
        <v>782.29100000000005</v>
      </c>
      <c r="T37" s="78">
        <f t="shared" si="109"/>
        <v>0.11863289632250594</v>
      </c>
      <c r="U37" s="79">
        <f t="shared" si="110"/>
        <v>-2.2595579095780652E-2</v>
      </c>
      <c r="V37" s="80">
        <f t="shared" si="111"/>
        <v>-1.2169295944574207E-2</v>
      </c>
      <c r="W37" s="69">
        <v>496.142</v>
      </c>
      <c r="X37" s="70">
        <v>2155.3690000000001</v>
      </c>
      <c r="Y37" s="71">
        <v>626.97400000000005</v>
      </c>
      <c r="Z37" s="78">
        <f t="shared" si="97"/>
        <v>9.5079377800469184E-2</v>
      </c>
      <c r="AA37" s="79">
        <f t="shared" si="112"/>
        <v>-1.553778755707419E-3</v>
      </c>
      <c r="AB37" s="80">
        <f t="shared" si="98"/>
        <v>-1.4057017585634157E-3</v>
      </c>
      <c r="AC37" s="69">
        <v>7151.7409699999998</v>
      </c>
      <c r="AD37" s="70">
        <v>6608.5469999999996</v>
      </c>
      <c r="AE37" s="70">
        <v>6820.3848099999996</v>
      </c>
      <c r="AF37" s="70">
        <f t="shared" si="113"/>
        <v>-331.35616000000027</v>
      </c>
      <c r="AG37" s="71">
        <f t="shared" si="114"/>
        <v>211.83780999999999</v>
      </c>
      <c r="AH37" s="69">
        <v>1340.943</v>
      </c>
      <c r="AI37" s="70">
        <v>1133.029</v>
      </c>
      <c r="AJ37" s="70">
        <v>1251.325</v>
      </c>
      <c r="AK37" s="70">
        <f t="shared" si="99"/>
        <v>-89.617999999999938</v>
      </c>
      <c r="AL37" s="71">
        <f>AJ37-AI37</f>
        <v>118.29600000000005</v>
      </c>
      <c r="AM37" s="78">
        <f t="shared" si="126"/>
        <v>1.0234321728165254</v>
      </c>
      <c r="AN37" s="79">
        <f t="shared" si="115"/>
        <v>-0.3804799074600016</v>
      </c>
      <c r="AO37" s="80">
        <f t="shared" si="116"/>
        <v>0.7290244584760025</v>
      </c>
      <c r="AP37" s="78">
        <f t="shared" si="21"/>
        <v>0.18776744997906342</v>
      </c>
      <c r="AQ37" s="79">
        <f t="shared" si="117"/>
        <v>-7.5464409865861448E-2</v>
      </c>
      <c r="AR37" s="80">
        <f t="shared" si="46"/>
        <v>0.13729153172176292</v>
      </c>
      <c r="AS37" s="79">
        <f t="shared" si="101"/>
        <v>0.18976098279381937</v>
      </c>
      <c r="AT37" s="79">
        <f t="shared" si="118"/>
        <v>-7.1413348046764857E-2</v>
      </c>
      <c r="AU37" s="79">
        <f t="shared" si="102"/>
        <v>0.13904094682425167</v>
      </c>
      <c r="AV37" s="69">
        <v>4205</v>
      </c>
      <c r="AW37" s="70">
        <v>14102</v>
      </c>
      <c r="AX37" s="71">
        <v>3427</v>
      </c>
      <c r="AY37" s="81">
        <v>127.85</v>
      </c>
      <c r="AZ37" s="82">
        <v>126.08000000000001</v>
      </c>
      <c r="BA37" s="83">
        <v>126.55</v>
      </c>
      <c r="BB37" s="81">
        <v>238.57999999999998</v>
      </c>
      <c r="BC37" s="82">
        <v>235.92</v>
      </c>
      <c r="BD37" s="82">
        <v>239.25</v>
      </c>
      <c r="BE37" s="85">
        <f t="shared" si="127"/>
        <v>9.026735150796787</v>
      </c>
      <c r="BF37" s="84">
        <f t="shared" si="128"/>
        <v>-1.936633380033614</v>
      </c>
      <c r="BG37" s="86">
        <f t="shared" si="129"/>
        <v>-0.29406645664822051</v>
      </c>
      <c r="BH37" s="85">
        <f t="shared" si="119"/>
        <v>4.7746429815395333</v>
      </c>
      <c r="BI37" s="84">
        <f t="shared" si="120"/>
        <v>-1.1003954402337364</v>
      </c>
      <c r="BJ37" s="86">
        <f t="shared" si="121"/>
        <v>-0.20656533766471696</v>
      </c>
      <c r="BK37" s="70">
        <v>339.99999999999994</v>
      </c>
      <c r="BL37" s="70">
        <v>340</v>
      </c>
      <c r="BM37" s="70">
        <v>339.99999999999994</v>
      </c>
      <c r="BN37" s="69">
        <v>20963</v>
      </c>
      <c r="BO37" s="70">
        <v>73631</v>
      </c>
      <c r="BP37" s="71">
        <v>18561</v>
      </c>
      <c r="BQ37" s="87">
        <f t="shared" si="122"/>
        <v>355.27269435914013</v>
      </c>
      <c r="BR37" s="87">
        <f t="shared" si="103"/>
        <v>110.35148651675115</v>
      </c>
      <c r="BS37" s="87">
        <f t="shared" si="104"/>
        <v>51.883035112355515</v>
      </c>
      <c r="BT37" s="88">
        <f t="shared" si="105"/>
        <v>1924.1950627370879</v>
      </c>
      <c r="BU37" s="87">
        <f t="shared" si="106"/>
        <v>703.20022801651703</v>
      </c>
      <c r="BV37" s="89">
        <f t="shared" si="107"/>
        <v>340.10174264064767</v>
      </c>
      <c r="BW37" s="84">
        <f t="shared" si="123"/>
        <v>5.4161073825503356</v>
      </c>
      <c r="BX37" s="84">
        <f t="shared" si="124"/>
        <v>0.43085173451228531</v>
      </c>
      <c r="BY37" s="84">
        <f t="shared" si="125"/>
        <v>0.19479125717804813</v>
      </c>
      <c r="BZ37" s="78">
        <f t="shared" si="130"/>
        <v>0.61338400528750836</v>
      </c>
      <c r="CA37" s="79">
        <f t="shared" si="131"/>
        <v>-7.9378717779246544E-2</v>
      </c>
      <c r="CB37" s="115">
        <f t="shared" si="132"/>
        <v>2.0064101983721105E-2</v>
      </c>
      <c r="CC37" s="76"/>
      <c r="CD37" s="91"/>
      <c r="CE37" s="111"/>
      <c r="CF37" s="90"/>
    </row>
    <row r="38" spans="1:84" s="112" customFormat="1" ht="15" customHeight="1" x14ac:dyDescent="0.2">
      <c r="A38" s="68" t="s">
        <v>58</v>
      </c>
      <c r="B38" s="92">
        <v>2680.8139999999999</v>
      </c>
      <c r="C38" s="93">
        <v>13204.714</v>
      </c>
      <c r="D38" s="94">
        <v>5236.1935000000003</v>
      </c>
      <c r="E38" s="92">
        <v>2694.7719999999999</v>
      </c>
      <c r="F38" s="93">
        <v>12805.871999999999</v>
      </c>
      <c r="G38" s="94">
        <v>4984.0735000000004</v>
      </c>
      <c r="H38" s="95">
        <f t="shared" ref="H38:H68" si="137">IF(G38=0,"0",(D38/G38))</f>
        <v>1.050585128810801</v>
      </c>
      <c r="I38" s="96">
        <f t="shared" si="2"/>
        <v>5.5764787794937765E-2</v>
      </c>
      <c r="J38" s="97">
        <f t="shared" si="94"/>
        <v>1.9439885441196791E-2</v>
      </c>
      <c r="K38" s="92">
        <v>1674.799</v>
      </c>
      <c r="L38" s="93">
        <v>8654.482</v>
      </c>
      <c r="M38" s="93">
        <v>3170.4670000000001</v>
      </c>
      <c r="N38" s="98">
        <f t="shared" si="95"/>
        <v>0.63611963186337439</v>
      </c>
      <c r="O38" s="99">
        <f t="shared" si="108"/>
        <v>1.4620299081231747E-2</v>
      </c>
      <c r="P38" s="100">
        <f t="shared" si="96"/>
        <v>-3.9701741331672369E-2</v>
      </c>
      <c r="Q38" s="92">
        <v>344.19499999999999</v>
      </c>
      <c r="R38" s="93">
        <v>1218.8440000000001</v>
      </c>
      <c r="S38" s="94">
        <v>317.91800000000001</v>
      </c>
      <c r="T38" s="101">
        <f t="shared" si="109"/>
        <v>6.3786780030430923E-2</v>
      </c>
      <c r="U38" s="102">
        <f t="shared" si="110"/>
        <v>-6.3940166813309468E-2</v>
      </c>
      <c r="V38" s="103">
        <f t="shared" si="111"/>
        <v>-3.1391744321522627E-2</v>
      </c>
      <c r="W38" s="92">
        <v>350.358</v>
      </c>
      <c r="X38" s="93">
        <v>1718.902</v>
      </c>
      <c r="Y38" s="94">
        <v>1209.087</v>
      </c>
      <c r="Z38" s="101">
        <f t="shared" si="97"/>
        <v>0.24259012231661509</v>
      </c>
      <c r="AA38" s="102">
        <f t="shared" si="112"/>
        <v>0.11257615453010106</v>
      </c>
      <c r="AB38" s="103">
        <f t="shared" si="98"/>
        <v>0.10836248049729968</v>
      </c>
      <c r="AC38" s="92">
        <v>1155.9929999999999</v>
      </c>
      <c r="AD38" s="93">
        <v>1939.723</v>
      </c>
      <c r="AE38" s="93">
        <v>1860.115</v>
      </c>
      <c r="AF38" s="93">
        <f t="shared" si="113"/>
        <v>704.12200000000007</v>
      </c>
      <c r="AG38" s="94">
        <f t="shared" si="114"/>
        <v>-79.607999999999947</v>
      </c>
      <c r="AH38" s="92">
        <v>0</v>
      </c>
      <c r="AI38" s="93">
        <v>0</v>
      </c>
      <c r="AJ38" s="93">
        <v>0</v>
      </c>
      <c r="AK38" s="93">
        <f t="shared" si="99"/>
        <v>0</v>
      </c>
      <c r="AL38" s="94">
        <f t="shared" si="100"/>
        <v>0</v>
      </c>
      <c r="AM38" s="101">
        <f t="shared" si="126"/>
        <v>0.35524183741490833</v>
      </c>
      <c r="AN38" s="102">
        <f t="shared" si="115"/>
        <v>-7.5967862325543645E-2</v>
      </c>
      <c r="AO38" s="103">
        <f t="shared" si="116"/>
        <v>0.20834558506139278</v>
      </c>
      <c r="AP38" s="101">
        <f t="shared" si="21"/>
        <v>0</v>
      </c>
      <c r="AQ38" s="102">
        <f t="shared" si="117"/>
        <v>0</v>
      </c>
      <c r="AR38" s="103">
        <f t="shared" si="46"/>
        <v>0</v>
      </c>
      <c r="AS38" s="102">
        <f t="shared" si="101"/>
        <v>0</v>
      </c>
      <c r="AT38" s="102">
        <f t="shared" si="118"/>
        <v>0</v>
      </c>
      <c r="AU38" s="102">
        <f t="shared" si="102"/>
        <v>0</v>
      </c>
      <c r="AV38" s="92">
        <v>2953</v>
      </c>
      <c r="AW38" s="93">
        <v>8856</v>
      </c>
      <c r="AX38" s="94">
        <v>2342</v>
      </c>
      <c r="AY38" s="104">
        <v>89.5</v>
      </c>
      <c r="AZ38" s="105">
        <v>92</v>
      </c>
      <c r="BA38" s="106">
        <v>80</v>
      </c>
      <c r="BB38" s="104">
        <v>158</v>
      </c>
      <c r="BC38" s="105">
        <v>151</v>
      </c>
      <c r="BD38" s="105">
        <v>144</v>
      </c>
      <c r="BE38" s="85">
        <f t="shared" si="127"/>
        <v>9.7583333333333329</v>
      </c>
      <c r="BF38" s="84">
        <f t="shared" si="128"/>
        <v>-1.2398044692737429</v>
      </c>
      <c r="BG38" s="86">
        <f t="shared" si="129"/>
        <v>1.7365942028985497</v>
      </c>
      <c r="BH38" s="85">
        <f t="shared" si="119"/>
        <v>5.4212962962962967</v>
      </c>
      <c r="BI38" s="84">
        <f t="shared" si="120"/>
        <v>-0.80866150961087602</v>
      </c>
      <c r="BJ38" s="86">
        <f t="shared" si="121"/>
        <v>0.53387907775324983</v>
      </c>
      <c r="BK38" s="93">
        <v>300</v>
      </c>
      <c r="BL38" s="93">
        <v>300</v>
      </c>
      <c r="BM38" s="93">
        <v>300</v>
      </c>
      <c r="BN38" s="92">
        <v>14731</v>
      </c>
      <c r="BO38" s="93">
        <v>45863</v>
      </c>
      <c r="BP38" s="94">
        <v>13125</v>
      </c>
      <c r="BQ38" s="108">
        <f t="shared" si="122"/>
        <v>379.73893333333331</v>
      </c>
      <c r="BR38" s="108">
        <f t="shared" si="103"/>
        <v>196.80688527142306</v>
      </c>
      <c r="BS38" s="108">
        <f t="shared" si="104"/>
        <v>100.51882126042051</v>
      </c>
      <c r="BT38" s="109">
        <f t="shared" si="105"/>
        <v>2128.1270281810416</v>
      </c>
      <c r="BU38" s="108">
        <f t="shared" si="106"/>
        <v>1215.573015312772</v>
      </c>
      <c r="BV38" s="110">
        <f t="shared" si="107"/>
        <v>682.11618807264063</v>
      </c>
      <c r="BW38" s="107">
        <f t="shared" si="123"/>
        <v>5.6041844577284374</v>
      </c>
      <c r="BX38" s="107">
        <f t="shared" si="124"/>
        <v>0.61569817259467552</v>
      </c>
      <c r="BY38" s="107">
        <f t="shared" si="125"/>
        <v>0.42543558690639571</v>
      </c>
      <c r="BZ38" s="78">
        <f t="shared" si="130"/>
        <v>0.49157303370786515</v>
      </c>
      <c r="CA38" s="79">
        <f t="shared" si="131"/>
        <v>-6.0149812734082431E-2</v>
      </c>
      <c r="CB38" s="115">
        <f t="shared" si="132"/>
        <v>7.273285105946331E-2</v>
      </c>
      <c r="CC38" s="76"/>
      <c r="CD38" s="91"/>
      <c r="CE38" s="111"/>
      <c r="CF38" s="111"/>
    </row>
    <row r="39" spans="1:84" s="112" customFormat="1" ht="15" customHeight="1" x14ac:dyDescent="0.2">
      <c r="A39" s="68" t="s">
        <v>59</v>
      </c>
      <c r="B39" s="92">
        <v>1697.4970000000001</v>
      </c>
      <c r="C39" s="93">
        <v>8879.2510000000002</v>
      </c>
      <c r="D39" s="94">
        <v>3088.6749800000002</v>
      </c>
      <c r="E39" s="92">
        <v>1961.8789999999999</v>
      </c>
      <c r="F39" s="93">
        <v>9335.1029999999992</v>
      </c>
      <c r="G39" s="94">
        <v>3392.99</v>
      </c>
      <c r="H39" s="95">
        <f t="shared" si="137"/>
        <v>0.91031066404557648</v>
      </c>
      <c r="I39" s="96">
        <f t="shared" si="2"/>
        <v>4.5070249116826999E-2</v>
      </c>
      <c r="J39" s="97">
        <f t="shared" ref="J39:J68" si="138">H39-IF(F39=0,"0",(C39/F39))</f>
        <v>-4.0857309141221876E-2</v>
      </c>
      <c r="K39" s="92">
        <v>1357.1510000000001</v>
      </c>
      <c r="L39" s="93">
        <v>6395.4129999999996</v>
      </c>
      <c r="M39" s="93">
        <v>2530.77</v>
      </c>
      <c r="N39" s="98">
        <f t="shared" ref="N39:N68" si="139">IF(G39=0,"0",(M39/G39))</f>
        <v>0.74588195072782415</v>
      </c>
      <c r="O39" s="99">
        <f t="shared" si="108"/>
        <v>5.4121143868685495E-2</v>
      </c>
      <c r="P39" s="100">
        <f t="shared" ref="P39:P68" si="140">N39-IF(F39=0,"0",(L39/F39))</f>
        <v>6.0789027810958629E-2</v>
      </c>
      <c r="Q39" s="92">
        <v>250.863</v>
      </c>
      <c r="R39" s="93">
        <v>975.83199999999999</v>
      </c>
      <c r="S39" s="94">
        <v>289.43400000000003</v>
      </c>
      <c r="T39" s="101">
        <f t="shared" ref="T39:T68" si="141">S39/G39</f>
        <v>8.5303522851526245E-2</v>
      </c>
      <c r="U39" s="102">
        <f t="shared" si="110"/>
        <v>-4.2565219308413296E-2</v>
      </c>
      <c r="V39" s="103">
        <f t="shared" ref="V39:V68" si="142">T39-R39/F39</f>
        <v>-1.9230085401109001E-2</v>
      </c>
      <c r="W39" s="92">
        <v>211.21100000000001</v>
      </c>
      <c r="X39" s="93">
        <v>1121.1279999999999</v>
      </c>
      <c r="Y39" s="94">
        <v>426.64</v>
      </c>
      <c r="Z39" s="101">
        <f t="shared" ref="Z39:Z68" si="143">Y39/G39</f>
        <v>0.12574160253935321</v>
      </c>
      <c r="AA39" s="102">
        <f t="shared" si="112"/>
        <v>1.8084096648317102E-2</v>
      </c>
      <c r="AB39" s="103">
        <f t="shared" ref="AB39:AB68" si="144">Z39-X39/F39</f>
        <v>5.6435168513859768E-3</v>
      </c>
      <c r="AC39" s="92">
        <v>8015.0720000000001</v>
      </c>
      <c r="AD39" s="93">
        <v>9822.3539999999994</v>
      </c>
      <c r="AE39" s="93">
        <v>9450.2400199999993</v>
      </c>
      <c r="AF39" s="93">
        <f t="shared" si="113"/>
        <v>1435.1680199999992</v>
      </c>
      <c r="AG39" s="94">
        <f t="shared" si="114"/>
        <v>-372.11398000000008</v>
      </c>
      <c r="AH39" s="92">
        <v>3746.3180000000002</v>
      </c>
      <c r="AI39" s="93">
        <v>7170.951</v>
      </c>
      <c r="AJ39" s="93">
        <v>6757.2950000000001</v>
      </c>
      <c r="AK39" s="93">
        <f t="shared" si="99"/>
        <v>3010.9769999999999</v>
      </c>
      <c r="AL39" s="94">
        <f t="shared" si="100"/>
        <v>-413.65599999999995</v>
      </c>
      <c r="AM39" s="101">
        <f t="shared" si="126"/>
        <v>3.059642105819758</v>
      </c>
      <c r="AN39" s="102">
        <f t="shared" si="115"/>
        <v>-1.6620581387167568</v>
      </c>
      <c r="AO39" s="103">
        <f t="shared" si="116"/>
        <v>1.9534278541897501</v>
      </c>
      <c r="AP39" s="101">
        <f t="shared" si="21"/>
        <v>2.1877649942953852</v>
      </c>
      <c r="AQ39" s="102">
        <f t="shared" si="117"/>
        <v>-1.9200909031690028E-2</v>
      </c>
      <c r="AR39" s="103">
        <f t="shared" si="46"/>
        <v>1.380157348109913</v>
      </c>
      <c r="AS39" s="102">
        <f t="shared" ref="AS39:AS68" si="145">AJ39/G39</f>
        <v>1.991545804732699</v>
      </c>
      <c r="AT39" s="102">
        <f t="shared" si="118"/>
        <v>8.1989710804378113E-2</v>
      </c>
      <c r="AU39" s="102">
        <f t="shared" ref="AU39:AU68" si="146">AS39-AI39/F39</f>
        <v>1.2233752767803026</v>
      </c>
      <c r="AV39" s="92">
        <v>2060</v>
      </c>
      <c r="AW39" s="93">
        <v>6939</v>
      </c>
      <c r="AX39" s="94">
        <v>1768</v>
      </c>
      <c r="AY39" s="104">
        <v>76</v>
      </c>
      <c r="AZ39" s="105">
        <v>70</v>
      </c>
      <c r="BA39" s="106">
        <v>77</v>
      </c>
      <c r="BB39" s="104">
        <v>143</v>
      </c>
      <c r="BC39" s="105">
        <v>129</v>
      </c>
      <c r="BD39" s="105">
        <v>136</v>
      </c>
      <c r="BE39" s="85">
        <f t="shared" si="127"/>
        <v>7.6536796536796539</v>
      </c>
      <c r="BF39" s="84">
        <f t="shared" si="128"/>
        <v>-1.381408065618591</v>
      </c>
      <c r="BG39" s="86">
        <f t="shared" si="129"/>
        <v>-0.60703463203463226</v>
      </c>
      <c r="BH39" s="85">
        <f t="shared" si="119"/>
        <v>4.333333333333333</v>
      </c>
      <c r="BI39" s="84">
        <f t="shared" si="120"/>
        <v>-0.46853146853146832</v>
      </c>
      <c r="BJ39" s="86">
        <f t="shared" si="121"/>
        <v>-0.14922480620155021</v>
      </c>
      <c r="BK39" s="93">
        <v>174</v>
      </c>
      <c r="BL39" s="93">
        <v>155</v>
      </c>
      <c r="BM39" s="93">
        <v>174</v>
      </c>
      <c r="BN39" s="92">
        <v>9269</v>
      </c>
      <c r="BO39" s="93">
        <v>34434</v>
      </c>
      <c r="BP39" s="94">
        <v>8312</v>
      </c>
      <c r="BQ39" s="108">
        <f t="shared" ref="BQ39:BQ68" si="147">G39*1000/BP39</f>
        <v>408.20380173243501</v>
      </c>
      <c r="BR39" s="108">
        <f t="shared" si="103"/>
        <v>196.54353633163666</v>
      </c>
      <c r="BS39" s="108">
        <f t="shared" ref="BS39:BS68" si="148">BQ39-F39*1000/BO39</f>
        <v>137.10247745991364</v>
      </c>
      <c r="BT39" s="109">
        <f t="shared" ref="BT39:BT68" si="149">G39*1000/AX39</f>
        <v>1919.1119909502263</v>
      </c>
      <c r="BU39" s="108">
        <f t="shared" si="106"/>
        <v>966.74354434828456</v>
      </c>
      <c r="BV39" s="110">
        <f t="shared" ref="BV39:BV68" si="150">BT39-F39*1000/AW39</f>
        <v>573.80243625934872</v>
      </c>
      <c r="BW39" s="107">
        <f t="shared" si="123"/>
        <v>4.7013574660633486</v>
      </c>
      <c r="BX39" s="107">
        <f t="shared" si="124"/>
        <v>0.20184290295655227</v>
      </c>
      <c r="BY39" s="107">
        <f t="shared" si="125"/>
        <v>-0.26102904496129486</v>
      </c>
      <c r="BZ39" s="78">
        <f t="shared" si="130"/>
        <v>0.53674286452279474</v>
      </c>
      <c r="CA39" s="79">
        <f t="shared" si="131"/>
        <v>-6.1797752808988804E-2</v>
      </c>
      <c r="CB39" s="115">
        <f t="shared" si="132"/>
        <v>-7.1900529202348906E-2</v>
      </c>
      <c r="CC39" s="76"/>
      <c r="CD39" s="91"/>
      <c r="CE39" s="111"/>
      <c r="CF39" s="111"/>
    </row>
    <row r="40" spans="1:84" s="112" customFormat="1" ht="15" customHeight="1" x14ac:dyDescent="0.2">
      <c r="A40" s="68" t="s">
        <v>60</v>
      </c>
      <c r="B40" s="92">
        <v>4124.7939999999999</v>
      </c>
      <c r="C40" s="93">
        <v>17182.580000000002</v>
      </c>
      <c r="D40" s="94">
        <v>6550.2204787370001</v>
      </c>
      <c r="E40" s="92">
        <v>4109.3760000000002</v>
      </c>
      <c r="F40" s="93">
        <v>17166.937000000002</v>
      </c>
      <c r="G40" s="94">
        <v>6395.9174800000001</v>
      </c>
      <c r="H40" s="95">
        <f t="shared" si="137"/>
        <v>1.0241252328879327</v>
      </c>
      <c r="I40" s="96">
        <f t="shared" si="2"/>
        <v>2.0373325055697444E-2</v>
      </c>
      <c r="J40" s="97">
        <f t="shared" si="138"/>
        <v>2.3214004519121145E-2</v>
      </c>
      <c r="K40" s="92">
        <v>2580.87</v>
      </c>
      <c r="L40" s="93">
        <v>10935.895</v>
      </c>
      <c r="M40" s="93">
        <v>4543.3429999999998</v>
      </c>
      <c r="N40" s="98">
        <f t="shared" si="139"/>
        <v>0.71035047187631939</v>
      </c>
      <c r="O40" s="99">
        <f t="shared" si="108"/>
        <v>8.2306214061994343E-2</v>
      </c>
      <c r="P40" s="100">
        <f t="shared" si="140"/>
        <v>7.3318076405886945E-2</v>
      </c>
      <c r="Q40" s="92">
        <v>653.83799999999997</v>
      </c>
      <c r="R40" s="93">
        <v>2395.6320000000001</v>
      </c>
      <c r="S40" s="94">
        <v>655.41200000000003</v>
      </c>
      <c r="T40" s="101">
        <f t="shared" si="141"/>
        <v>0.10247349220021519</v>
      </c>
      <c r="U40" s="102">
        <f t="shared" si="110"/>
        <v>-5.663533600143876E-2</v>
      </c>
      <c r="V40" s="103">
        <f t="shared" si="142"/>
        <v>-3.7075688879671095E-2</v>
      </c>
      <c r="W40" s="92">
        <v>784.37300000000005</v>
      </c>
      <c r="X40" s="93">
        <v>3173.453</v>
      </c>
      <c r="Y40" s="94">
        <v>990.51800000000003</v>
      </c>
      <c r="Z40" s="101">
        <f t="shared" si="143"/>
        <v>0.15486722633575942</v>
      </c>
      <c r="AA40" s="102">
        <f t="shared" si="112"/>
        <v>-3.6006765238630473E-2</v>
      </c>
      <c r="AB40" s="103">
        <f t="shared" si="144"/>
        <v>-2.9991202398498756E-2</v>
      </c>
      <c r="AC40" s="92">
        <v>1679.8606200000002</v>
      </c>
      <c r="AD40" s="93">
        <v>2985.5549999999998</v>
      </c>
      <c r="AE40" s="93">
        <v>2326.076</v>
      </c>
      <c r="AF40" s="93">
        <f t="shared" si="113"/>
        <v>646.21537999999987</v>
      </c>
      <c r="AG40" s="94">
        <f t="shared" si="114"/>
        <v>-659.47899999999981</v>
      </c>
      <c r="AH40" s="92">
        <v>46.59</v>
      </c>
      <c r="AI40" s="93">
        <v>0</v>
      </c>
      <c r="AJ40" s="93">
        <v>0</v>
      </c>
      <c r="AK40" s="93">
        <f t="shared" si="99"/>
        <v>-46.59</v>
      </c>
      <c r="AL40" s="94">
        <f t="shared" si="100"/>
        <v>0</v>
      </c>
      <c r="AM40" s="101">
        <f t="shared" si="126"/>
        <v>0.35511415341678837</v>
      </c>
      <c r="AN40" s="102">
        <f t="shared" si="115"/>
        <v>-5.2145123046472619E-2</v>
      </c>
      <c r="AO40" s="103">
        <f t="shared" si="116"/>
        <v>0.18135939714619342</v>
      </c>
      <c r="AP40" s="101">
        <f t="shared" si="21"/>
        <v>0</v>
      </c>
      <c r="AQ40" s="102">
        <f t="shared" si="117"/>
        <v>-1.1295109525469636E-2</v>
      </c>
      <c r="AR40" s="103">
        <f t="shared" si="46"/>
        <v>0</v>
      </c>
      <c r="AS40" s="102">
        <f t="shared" si="145"/>
        <v>0</v>
      </c>
      <c r="AT40" s="102">
        <f t="shared" si="118"/>
        <v>-1.1337487735364202E-2</v>
      </c>
      <c r="AU40" s="102">
        <f t="shared" si="146"/>
        <v>0</v>
      </c>
      <c r="AV40" s="92">
        <v>4358</v>
      </c>
      <c r="AW40" s="93">
        <v>15661</v>
      </c>
      <c r="AX40" s="94">
        <v>3794</v>
      </c>
      <c r="AY40" s="104">
        <v>101</v>
      </c>
      <c r="AZ40" s="105">
        <v>101</v>
      </c>
      <c r="BA40" s="106">
        <v>99</v>
      </c>
      <c r="BB40" s="104">
        <v>243</v>
      </c>
      <c r="BC40" s="105">
        <v>238</v>
      </c>
      <c r="BD40" s="105">
        <v>240</v>
      </c>
      <c r="BE40" s="85">
        <f t="shared" si="127"/>
        <v>12.774410774410775</v>
      </c>
      <c r="BF40" s="84">
        <f t="shared" si="128"/>
        <v>-1.6084275094176075</v>
      </c>
      <c r="BG40" s="86">
        <f t="shared" si="129"/>
        <v>-0.14720638730539548</v>
      </c>
      <c r="BH40" s="85">
        <f t="shared" si="119"/>
        <v>5.2694444444444448</v>
      </c>
      <c r="BI40" s="84">
        <f t="shared" si="120"/>
        <v>-0.70860768175582933</v>
      </c>
      <c r="BJ40" s="86">
        <f t="shared" si="121"/>
        <v>-0.21409897292250157</v>
      </c>
      <c r="BK40" s="93">
        <v>400</v>
      </c>
      <c r="BL40" s="93">
        <v>400</v>
      </c>
      <c r="BM40" s="93">
        <v>400</v>
      </c>
      <c r="BN40" s="92">
        <v>21794</v>
      </c>
      <c r="BO40" s="93">
        <v>81005</v>
      </c>
      <c r="BP40" s="94">
        <v>19993</v>
      </c>
      <c r="BQ40" s="108">
        <f t="shared" si="147"/>
        <v>319.90784174461066</v>
      </c>
      <c r="BR40" s="108">
        <f t="shared" si="103"/>
        <v>131.35245952932206</v>
      </c>
      <c r="BS40" s="108">
        <f t="shared" si="148"/>
        <v>107.98342967128187</v>
      </c>
      <c r="BT40" s="109">
        <f t="shared" si="149"/>
        <v>1685.7979652082236</v>
      </c>
      <c r="BU40" s="108">
        <f t="shared" si="106"/>
        <v>742.84798815452916</v>
      </c>
      <c r="BV40" s="110">
        <f t="shared" si="150"/>
        <v>589.63954620560548</v>
      </c>
      <c r="BW40" s="107">
        <f t="shared" si="123"/>
        <v>5.2696362677912489</v>
      </c>
      <c r="BX40" s="107">
        <f t="shared" si="124"/>
        <v>0.26871841556545739</v>
      </c>
      <c r="BY40" s="107">
        <f t="shared" si="125"/>
        <v>9.723348380555219E-2</v>
      </c>
      <c r="BZ40" s="78">
        <f t="shared" si="130"/>
        <v>0.56160112359550562</v>
      </c>
      <c r="CA40" s="79">
        <f t="shared" si="131"/>
        <v>-5.0589887640449471E-2</v>
      </c>
      <c r="CB40" s="115">
        <f t="shared" si="132"/>
        <v>6.7723564722179663E-3</v>
      </c>
      <c r="CC40" s="76"/>
      <c r="CD40" s="91"/>
      <c r="CE40" s="111"/>
      <c r="CF40" s="111"/>
    </row>
    <row r="41" spans="1:84" s="112" customFormat="1" ht="15" customHeight="1" x14ac:dyDescent="0.2">
      <c r="A41" s="68" t="s">
        <v>61</v>
      </c>
      <c r="B41" s="92">
        <v>6193.9290000000001</v>
      </c>
      <c r="C41" s="93">
        <v>28407.189649999978</v>
      </c>
      <c r="D41" s="94">
        <v>8077.7606800000003</v>
      </c>
      <c r="E41" s="92">
        <v>6115.8310000000001</v>
      </c>
      <c r="F41" s="93">
        <v>28362.252</v>
      </c>
      <c r="G41" s="94">
        <v>8890.6593699999994</v>
      </c>
      <c r="H41" s="95">
        <f t="shared" si="137"/>
        <v>0.90856710889824599</v>
      </c>
      <c r="I41" s="96">
        <f t="shared" si="2"/>
        <v>-0.10420270112430041</v>
      </c>
      <c r="J41" s="97">
        <f t="shared" si="138"/>
        <v>-9.3017308657876829E-2</v>
      </c>
      <c r="K41" s="92">
        <v>3649.509</v>
      </c>
      <c r="L41" s="93">
        <v>17950.716</v>
      </c>
      <c r="M41" s="93">
        <v>5818.69337</v>
      </c>
      <c r="N41" s="98">
        <f t="shared" si="139"/>
        <v>0.65447264683586681</v>
      </c>
      <c r="O41" s="99">
        <f t="shared" si="108"/>
        <v>5.774114787848883E-2</v>
      </c>
      <c r="P41" s="100">
        <f t="shared" si="140"/>
        <v>2.1563948330543647E-2</v>
      </c>
      <c r="Q41" s="92">
        <v>1289.6579999999999</v>
      </c>
      <c r="R41" s="93">
        <v>5904.6419999999998</v>
      </c>
      <c r="S41" s="94">
        <v>1782.2670000000001</v>
      </c>
      <c r="T41" s="101">
        <f t="shared" si="141"/>
        <v>0.2004651090349894</v>
      </c>
      <c r="U41" s="102">
        <f t="shared" si="110"/>
        <v>-1.040697032756982E-2</v>
      </c>
      <c r="V41" s="103">
        <f t="shared" si="142"/>
        <v>-7.7215328438007547E-3</v>
      </c>
      <c r="W41" s="92">
        <v>734.92600000000004</v>
      </c>
      <c r="X41" s="93">
        <v>2826.67</v>
      </c>
      <c r="Y41" s="94">
        <v>913.25400000000002</v>
      </c>
      <c r="Z41" s="101">
        <f t="shared" si="143"/>
        <v>0.10272061519774546</v>
      </c>
      <c r="AA41" s="102">
        <f t="shared" si="112"/>
        <v>-1.7447191924459191E-2</v>
      </c>
      <c r="AB41" s="103">
        <f t="shared" si="144"/>
        <v>3.057513692265576E-3</v>
      </c>
      <c r="AC41" s="92">
        <v>6712.59</v>
      </c>
      <c r="AD41" s="93">
        <v>10097.448</v>
      </c>
      <c r="AE41" s="93">
        <v>6564.8276500000002</v>
      </c>
      <c r="AF41" s="93">
        <f t="shared" si="113"/>
        <v>-147.76234999999997</v>
      </c>
      <c r="AG41" s="94">
        <f t="shared" si="114"/>
        <v>-3532.6203500000001</v>
      </c>
      <c r="AH41" s="92">
        <v>0</v>
      </c>
      <c r="AI41" s="93">
        <v>0</v>
      </c>
      <c r="AJ41" s="93">
        <v>0</v>
      </c>
      <c r="AK41" s="93">
        <f t="shared" si="99"/>
        <v>0</v>
      </c>
      <c r="AL41" s="94">
        <f t="shared" si="100"/>
        <v>0</v>
      </c>
      <c r="AM41" s="101">
        <f t="shared" si="126"/>
        <v>0.81270390521151215</v>
      </c>
      <c r="AN41" s="102">
        <f t="shared" si="115"/>
        <v>-0.27103308951348382</v>
      </c>
      <c r="AO41" s="103">
        <f t="shared" si="116"/>
        <v>0.45724994709707373</v>
      </c>
      <c r="AP41" s="101">
        <f t="shared" si="21"/>
        <v>0</v>
      </c>
      <c r="AQ41" s="102">
        <f t="shared" si="117"/>
        <v>0</v>
      </c>
      <c r="AR41" s="103">
        <f t="shared" si="46"/>
        <v>0</v>
      </c>
      <c r="AS41" s="102">
        <f t="shared" si="145"/>
        <v>0</v>
      </c>
      <c r="AT41" s="102">
        <f t="shared" si="118"/>
        <v>0</v>
      </c>
      <c r="AU41" s="102">
        <f t="shared" si="146"/>
        <v>0</v>
      </c>
      <c r="AV41" s="92">
        <v>5069</v>
      </c>
      <c r="AW41" s="93">
        <v>16688</v>
      </c>
      <c r="AX41" s="94">
        <v>4421</v>
      </c>
      <c r="AY41" s="104">
        <v>150.25</v>
      </c>
      <c r="AZ41" s="105">
        <v>149.55799999999999</v>
      </c>
      <c r="BA41" s="106">
        <v>178</v>
      </c>
      <c r="BB41" s="104">
        <v>269</v>
      </c>
      <c r="BC41" s="105">
        <v>238</v>
      </c>
      <c r="BD41" s="105">
        <v>255</v>
      </c>
      <c r="BE41" s="85">
        <f t="shared" si="127"/>
        <v>8.2790262172284645</v>
      </c>
      <c r="BF41" s="84">
        <f t="shared" si="128"/>
        <v>-2.9666753912019299</v>
      </c>
      <c r="BG41" s="86">
        <f t="shared" si="129"/>
        <v>-1.019484505478891</v>
      </c>
      <c r="BH41" s="85">
        <f t="shared" si="119"/>
        <v>5.7790849673202613</v>
      </c>
      <c r="BI41" s="84">
        <f t="shared" si="120"/>
        <v>-0.50220375634764469</v>
      </c>
      <c r="BJ41" s="86">
        <f t="shared" si="121"/>
        <v>-6.4052287581700007E-2</v>
      </c>
      <c r="BK41" s="93">
        <v>419</v>
      </c>
      <c r="BL41" s="93">
        <v>420</v>
      </c>
      <c r="BM41" s="93">
        <v>420</v>
      </c>
      <c r="BN41" s="92">
        <v>24720</v>
      </c>
      <c r="BO41" s="93">
        <v>85297</v>
      </c>
      <c r="BP41" s="94">
        <v>23811</v>
      </c>
      <c r="BQ41" s="108">
        <f t="shared" si="147"/>
        <v>373.38454369829066</v>
      </c>
      <c r="BR41" s="108">
        <f t="shared" si="103"/>
        <v>125.98037703162399</v>
      </c>
      <c r="BS41" s="108">
        <f t="shared" si="148"/>
        <v>40.872825818412139</v>
      </c>
      <c r="BT41" s="109">
        <f t="shared" si="149"/>
        <v>2011.0064171002034</v>
      </c>
      <c r="BU41" s="108">
        <f t="shared" si="106"/>
        <v>804.49014170071632</v>
      </c>
      <c r="BV41" s="110">
        <f t="shared" si="150"/>
        <v>311.44673349521781</v>
      </c>
      <c r="BW41" s="107">
        <f t="shared" si="123"/>
        <v>5.3858855462565032</v>
      </c>
      <c r="BX41" s="107">
        <f t="shared" si="124"/>
        <v>0.50918402721921741</v>
      </c>
      <c r="BY41" s="107">
        <f t="shared" si="125"/>
        <v>0.27460798153934096</v>
      </c>
      <c r="BZ41" s="78">
        <f t="shared" si="130"/>
        <v>0.63699839486356336</v>
      </c>
      <c r="CA41" s="79">
        <f t="shared" si="131"/>
        <v>-2.5896137329190938E-2</v>
      </c>
      <c r="CB41" s="115">
        <f t="shared" si="132"/>
        <v>8.0592654485220239E-2</v>
      </c>
      <c r="CC41" s="76"/>
      <c r="CD41" s="91"/>
      <c r="CE41" s="111"/>
      <c r="CF41" s="111"/>
    </row>
    <row r="42" spans="1:84" s="23" customFormat="1" ht="15" customHeight="1" x14ac:dyDescent="0.2">
      <c r="A42" s="256" t="s">
        <v>62</v>
      </c>
      <c r="B42" s="69">
        <v>2973.4276</v>
      </c>
      <c r="C42" s="70">
        <v>15122.945</v>
      </c>
      <c r="D42" s="71">
        <v>5588.1100199999992</v>
      </c>
      <c r="E42" s="69">
        <v>2948.9590400000002</v>
      </c>
      <c r="F42" s="70">
        <v>14572.652</v>
      </c>
      <c r="G42" s="71">
        <v>5361.7312499999998</v>
      </c>
      <c r="H42" s="72">
        <f t="shared" si="137"/>
        <v>1.0422212079354032</v>
      </c>
      <c r="I42" s="73">
        <f t="shared" si="2"/>
        <v>3.3923852947386868E-2</v>
      </c>
      <c r="J42" s="74">
        <f t="shared" si="138"/>
        <v>4.4591725831557572E-3</v>
      </c>
      <c r="K42" s="69">
        <v>2100.0130399999994</v>
      </c>
      <c r="L42" s="70">
        <v>10608.943070000001</v>
      </c>
      <c r="M42" s="70">
        <v>3645.5191799999998</v>
      </c>
      <c r="N42" s="75">
        <f t="shared" si="139"/>
        <v>0.67991456677355844</v>
      </c>
      <c r="O42" s="76">
        <f t="shared" si="108"/>
        <v>-3.2205544599707481E-2</v>
      </c>
      <c r="P42" s="77">
        <f t="shared" si="140"/>
        <v>-4.8089029963672481E-2</v>
      </c>
      <c r="Q42" s="69">
        <v>335.98899999999998</v>
      </c>
      <c r="R42" s="70">
        <v>1420.2629999999999</v>
      </c>
      <c r="S42" s="71">
        <v>450.90499999999997</v>
      </c>
      <c r="T42" s="78">
        <f t="shared" si="141"/>
        <v>8.40969043347706E-2</v>
      </c>
      <c r="U42" s="79">
        <f t="shared" si="110"/>
        <v>-2.9837875851257328E-2</v>
      </c>
      <c r="V42" s="80">
        <f t="shared" si="142"/>
        <v>-1.3363942187880173E-2</v>
      </c>
      <c r="W42" s="69">
        <v>358</v>
      </c>
      <c r="X42" s="70">
        <v>1876.3789999999999</v>
      </c>
      <c r="Y42" s="71">
        <v>1109.184</v>
      </c>
      <c r="Z42" s="78">
        <f t="shared" si="143"/>
        <v>0.20687049542067221</v>
      </c>
      <c r="AA42" s="79">
        <f t="shared" si="112"/>
        <v>8.5471725500829585E-2</v>
      </c>
      <c r="AB42" s="80">
        <f t="shared" si="144"/>
        <v>7.8110198393061853E-2</v>
      </c>
      <c r="AC42" s="69">
        <v>3689.63</v>
      </c>
      <c r="AD42" s="70">
        <v>4917.3890000000001</v>
      </c>
      <c r="AE42" s="70">
        <v>4232.6831199999997</v>
      </c>
      <c r="AF42" s="70">
        <f t="shared" si="113"/>
        <v>543.05311999999958</v>
      </c>
      <c r="AG42" s="71">
        <f t="shared" si="114"/>
        <v>-684.70588000000043</v>
      </c>
      <c r="AH42" s="69">
        <v>570.226</v>
      </c>
      <c r="AI42" s="70">
        <v>474.89100000000002</v>
      </c>
      <c r="AJ42" s="70">
        <v>379.89100000000002</v>
      </c>
      <c r="AK42" s="70">
        <f t="shared" si="99"/>
        <v>-190.33499999999998</v>
      </c>
      <c r="AL42" s="71">
        <f t="shared" si="100"/>
        <v>-95</v>
      </c>
      <c r="AM42" s="78">
        <f t="shared" si="126"/>
        <v>0.75744448567603551</v>
      </c>
      <c r="AN42" s="79">
        <f t="shared" si="115"/>
        <v>-0.48342312448538227</v>
      </c>
      <c r="AO42" s="80">
        <f t="shared" si="116"/>
        <v>0.43228367870358403</v>
      </c>
      <c r="AP42" s="78">
        <f t="shared" si="21"/>
        <v>6.7982018721957818E-2</v>
      </c>
      <c r="AQ42" s="79">
        <f t="shared" si="117"/>
        <v>-0.12379194611243062</v>
      </c>
      <c r="AR42" s="80">
        <f t="shared" si="46"/>
        <v>3.6580000133647143E-2</v>
      </c>
      <c r="AS42" s="79">
        <f t="shared" si="145"/>
        <v>7.0852301670286069E-2</v>
      </c>
      <c r="AT42" s="79">
        <f t="shared" si="118"/>
        <v>-0.12251287982779265</v>
      </c>
      <c r="AU42" s="79">
        <f t="shared" si="146"/>
        <v>3.8264478945911673E-2</v>
      </c>
      <c r="AV42" s="69">
        <v>2994</v>
      </c>
      <c r="AW42" s="70">
        <v>9678</v>
      </c>
      <c r="AX42" s="71">
        <v>1767</v>
      </c>
      <c r="AY42" s="81">
        <v>112.5</v>
      </c>
      <c r="AZ42" s="82">
        <v>116</v>
      </c>
      <c r="BA42" s="83">
        <v>114.5</v>
      </c>
      <c r="BB42" s="81">
        <v>196</v>
      </c>
      <c r="BC42" s="82">
        <v>191.5</v>
      </c>
      <c r="BD42" s="82">
        <v>186</v>
      </c>
      <c r="BE42" s="85">
        <f t="shared" si="127"/>
        <v>5.14410480349345</v>
      </c>
      <c r="BF42" s="84">
        <f t="shared" si="128"/>
        <v>-3.7270063076176605</v>
      </c>
      <c r="BG42" s="86">
        <f t="shared" si="129"/>
        <v>-1.8084814034031016</v>
      </c>
      <c r="BH42" s="85">
        <f t="shared" si="119"/>
        <v>3.1666666666666665</v>
      </c>
      <c r="BI42" s="84">
        <f t="shared" si="120"/>
        <v>-1.9251700680272106</v>
      </c>
      <c r="BJ42" s="86">
        <f t="shared" si="121"/>
        <v>-1.0448215839860748</v>
      </c>
      <c r="BK42" s="70">
        <v>294</v>
      </c>
      <c r="BL42" s="70">
        <v>295</v>
      </c>
      <c r="BM42" s="70">
        <v>294</v>
      </c>
      <c r="BN42" s="69">
        <v>14672</v>
      </c>
      <c r="BO42" s="70">
        <v>52017</v>
      </c>
      <c r="BP42" s="71">
        <v>11806</v>
      </c>
      <c r="BQ42" s="87">
        <f t="shared" si="147"/>
        <v>454.15307894291038</v>
      </c>
      <c r="BR42" s="87">
        <f t="shared" si="103"/>
        <v>253.1607779614491</v>
      </c>
      <c r="BS42" s="87">
        <f t="shared" si="148"/>
        <v>174.00135931278948</v>
      </c>
      <c r="BT42" s="88">
        <f t="shared" si="149"/>
        <v>3034.3696943972836</v>
      </c>
      <c r="BU42" s="87">
        <f t="shared" si="106"/>
        <v>2049.4134352122469</v>
      </c>
      <c r="BV42" s="89">
        <f t="shared" si="150"/>
        <v>1528.6193327523156</v>
      </c>
      <c r="BW42" s="84">
        <f t="shared" si="123"/>
        <v>6.6813808715336727</v>
      </c>
      <c r="BX42" s="84">
        <f t="shared" si="124"/>
        <v>1.780913269663265</v>
      </c>
      <c r="BY42" s="84">
        <f t="shared" si="125"/>
        <v>1.30661335758451</v>
      </c>
      <c r="BZ42" s="78">
        <f t="shared" si="130"/>
        <v>0.4511962088206069</v>
      </c>
      <c r="CA42" s="79">
        <f t="shared" si="131"/>
        <v>-0.10953145303065043</v>
      </c>
      <c r="CB42" s="115">
        <f t="shared" si="132"/>
        <v>-3.1896431067946651E-2</v>
      </c>
      <c r="CC42" s="76"/>
      <c r="CD42" s="91"/>
      <c r="CE42" s="111"/>
      <c r="CF42" s="90"/>
    </row>
    <row r="43" spans="1:84" s="112" customFormat="1" ht="15" customHeight="1" x14ac:dyDescent="0.2">
      <c r="A43" s="68" t="s">
        <v>63</v>
      </c>
      <c r="B43" s="92">
        <v>7988.7110000000002</v>
      </c>
      <c r="C43" s="93">
        <v>31778.895</v>
      </c>
      <c r="D43" s="94">
        <v>11753.981489999998</v>
      </c>
      <c r="E43" s="92">
        <v>7209.7479999999996</v>
      </c>
      <c r="F43" s="93">
        <v>29323.646000000001</v>
      </c>
      <c r="G43" s="94">
        <v>8287.9522899999993</v>
      </c>
      <c r="H43" s="95">
        <f t="shared" si="137"/>
        <v>1.4182009112410081</v>
      </c>
      <c r="I43" s="96">
        <f t="shared" si="2"/>
        <v>0.31015788393963772</v>
      </c>
      <c r="J43" s="97">
        <f t="shared" si="138"/>
        <v>0.33447158917785136</v>
      </c>
      <c r="K43" s="92">
        <v>4253.5739999999996</v>
      </c>
      <c r="L43" s="93">
        <v>16978.107730000003</v>
      </c>
      <c r="M43" s="93">
        <v>5235.8587600000001</v>
      </c>
      <c r="N43" s="98">
        <f t="shared" si="139"/>
        <v>0.63174335189132713</v>
      </c>
      <c r="O43" s="99">
        <f t="shared" si="108"/>
        <v>4.1767946370912301E-2</v>
      </c>
      <c r="P43" s="100">
        <f t="shared" si="140"/>
        <v>5.2753013172874397E-2</v>
      </c>
      <c r="Q43" s="92">
        <v>1178.97</v>
      </c>
      <c r="R43" s="93">
        <v>6316.5135899999996</v>
      </c>
      <c r="S43" s="94">
        <v>1339.2510199999999</v>
      </c>
      <c r="T43" s="101">
        <f t="shared" si="141"/>
        <v>0.1615900976669353</v>
      </c>
      <c r="U43" s="102">
        <f t="shared" si="110"/>
        <v>-1.9343417448166866E-3</v>
      </c>
      <c r="V43" s="103">
        <f t="shared" si="142"/>
        <v>-5.3816731006415874E-2</v>
      </c>
      <c r="W43" s="92">
        <v>1219.4169999999999</v>
      </c>
      <c r="X43" s="93">
        <v>4166.1530000000002</v>
      </c>
      <c r="Y43" s="94">
        <v>1102.173</v>
      </c>
      <c r="Z43" s="101">
        <f t="shared" si="143"/>
        <v>0.13298495954541747</v>
      </c>
      <c r="AA43" s="102">
        <f t="shared" si="112"/>
        <v>-3.6149523379644527E-2</v>
      </c>
      <c r="AB43" s="103">
        <f t="shared" si="144"/>
        <v>-9.0899038600403548E-3</v>
      </c>
      <c r="AC43" s="92">
        <v>16095.831</v>
      </c>
      <c r="AD43" s="93">
        <v>17390.041000000001</v>
      </c>
      <c r="AE43" s="93">
        <v>14547.24271</v>
      </c>
      <c r="AF43" s="93">
        <f t="shared" si="113"/>
        <v>-1548.5882899999997</v>
      </c>
      <c r="AG43" s="94">
        <f t="shared" si="114"/>
        <v>-2842.7982900000006</v>
      </c>
      <c r="AH43" s="92">
        <v>0</v>
      </c>
      <c r="AI43" s="93">
        <v>0</v>
      </c>
      <c r="AJ43" s="93">
        <v>0</v>
      </c>
      <c r="AK43" s="93">
        <f t="shared" si="99"/>
        <v>0</v>
      </c>
      <c r="AL43" s="94">
        <f t="shared" si="100"/>
        <v>0</v>
      </c>
      <c r="AM43" s="101">
        <f t="shared" si="126"/>
        <v>1.2376438334853974</v>
      </c>
      <c r="AN43" s="102">
        <f t="shared" si="115"/>
        <v>-0.77717820726685893</v>
      </c>
      <c r="AO43" s="103">
        <f t="shared" si="116"/>
        <v>0.69042401983234247</v>
      </c>
      <c r="AP43" s="101">
        <f t="shared" si="21"/>
        <v>0</v>
      </c>
      <c r="AQ43" s="102">
        <f t="shared" si="117"/>
        <v>0</v>
      </c>
      <c r="AR43" s="103">
        <f t="shared" si="46"/>
        <v>0</v>
      </c>
      <c r="AS43" s="102">
        <f t="shared" si="145"/>
        <v>0</v>
      </c>
      <c r="AT43" s="102">
        <f t="shared" si="118"/>
        <v>0</v>
      </c>
      <c r="AU43" s="102">
        <f t="shared" si="146"/>
        <v>0</v>
      </c>
      <c r="AV43" s="92">
        <v>7090</v>
      </c>
      <c r="AW43" s="93">
        <v>22875</v>
      </c>
      <c r="AX43" s="94">
        <v>5994</v>
      </c>
      <c r="AY43" s="104">
        <v>189.87</v>
      </c>
      <c r="AZ43" s="105">
        <v>196.34999999999997</v>
      </c>
      <c r="BA43" s="106">
        <v>193.04999999999998</v>
      </c>
      <c r="BB43" s="104">
        <v>248.78</v>
      </c>
      <c r="BC43" s="105">
        <v>258.43</v>
      </c>
      <c r="BD43" s="105">
        <v>238.71</v>
      </c>
      <c r="BE43" s="85">
        <f t="shared" si="127"/>
        <v>10.34965034965035</v>
      </c>
      <c r="BF43" s="84">
        <f t="shared" si="128"/>
        <v>-2.0974625872714032</v>
      </c>
      <c r="BG43" s="86">
        <f t="shared" si="129"/>
        <v>0.6412215235744636</v>
      </c>
      <c r="BH43" s="85">
        <f t="shared" si="119"/>
        <v>8.3699886892044741</v>
      </c>
      <c r="BI43" s="84">
        <f t="shared" si="120"/>
        <v>-1.1297031402566304</v>
      </c>
      <c r="BJ43" s="86">
        <f t="shared" si="121"/>
        <v>0.99371658457265877</v>
      </c>
      <c r="BK43" s="93">
        <v>589</v>
      </c>
      <c r="BL43" s="93">
        <v>589</v>
      </c>
      <c r="BM43" s="93">
        <v>589</v>
      </c>
      <c r="BN43" s="92">
        <v>27964</v>
      </c>
      <c r="BO43" s="93">
        <v>93185</v>
      </c>
      <c r="BP43" s="94">
        <v>24131</v>
      </c>
      <c r="BQ43" s="108">
        <f t="shared" si="147"/>
        <v>343.45664456508223</v>
      </c>
      <c r="BR43" s="108">
        <f t="shared" si="103"/>
        <v>85.634158511584872</v>
      </c>
      <c r="BS43" s="108">
        <f t="shared" si="148"/>
        <v>28.774603464046663</v>
      </c>
      <c r="BT43" s="109">
        <f t="shared" si="149"/>
        <v>1382.7080897564229</v>
      </c>
      <c r="BU43" s="108">
        <f t="shared" si="106"/>
        <v>365.81838594824228</v>
      </c>
      <c r="BV43" s="110">
        <f t="shared" si="150"/>
        <v>100.80006789849926</v>
      </c>
      <c r="BW43" s="107">
        <f t="shared" si="123"/>
        <v>4.0258591925258589</v>
      </c>
      <c r="BX43" s="107">
        <f t="shared" si="124"/>
        <v>8.1712507053362415E-2</v>
      </c>
      <c r="BY43" s="107">
        <f t="shared" si="125"/>
        <v>-4.7802009659933198E-2</v>
      </c>
      <c r="BZ43" s="78">
        <f t="shared" si="130"/>
        <v>0.46033078346464207</v>
      </c>
      <c r="CA43" s="79">
        <f t="shared" si="131"/>
        <v>-7.3119551324850707E-2</v>
      </c>
      <c r="CB43" s="115">
        <f t="shared" si="132"/>
        <v>2.6881938196367527E-2</v>
      </c>
      <c r="CC43" s="76"/>
      <c r="CD43" s="91"/>
      <c r="CE43" s="111"/>
      <c r="CF43" s="111"/>
    </row>
    <row r="44" spans="1:84" s="112" customFormat="1" ht="15" customHeight="1" x14ac:dyDescent="0.2">
      <c r="A44" s="68" t="s">
        <v>64</v>
      </c>
      <c r="B44" s="92">
        <v>3252.8104499999999</v>
      </c>
      <c r="C44" s="93">
        <v>16010.207</v>
      </c>
      <c r="D44" s="94">
        <v>5282.9965999999995</v>
      </c>
      <c r="E44" s="92">
        <v>3197.0837799999999</v>
      </c>
      <c r="F44" s="93">
        <v>16095.495999999999</v>
      </c>
      <c r="G44" s="94">
        <v>5108.7702300000001</v>
      </c>
      <c r="H44" s="95">
        <f t="shared" si="137"/>
        <v>1.0341033873429848</v>
      </c>
      <c r="I44" s="96">
        <f t="shared" si="2"/>
        <v>1.6672918254683422E-2</v>
      </c>
      <c r="J44" s="97">
        <f t="shared" si="138"/>
        <v>3.9402323144652418E-2</v>
      </c>
      <c r="K44" s="92">
        <v>2141.4578000000001</v>
      </c>
      <c r="L44" s="93">
        <v>11224.89122</v>
      </c>
      <c r="M44" s="93">
        <v>3790.8855199999994</v>
      </c>
      <c r="N44" s="98">
        <f t="shared" si="139"/>
        <v>0.7420348438727884</v>
      </c>
      <c r="O44" s="99">
        <f t="shared" si="108"/>
        <v>7.2218865512659214E-2</v>
      </c>
      <c r="P44" s="100">
        <f t="shared" si="140"/>
        <v>4.4641534589247245E-2</v>
      </c>
      <c r="Q44" s="92">
        <v>419.09781999999996</v>
      </c>
      <c r="R44" s="93">
        <v>1501.0356400000001</v>
      </c>
      <c r="S44" s="94">
        <v>444.61591000000004</v>
      </c>
      <c r="T44" s="101">
        <f t="shared" si="141"/>
        <v>8.7029928922835897E-2</v>
      </c>
      <c r="U44" s="102">
        <f t="shared" si="110"/>
        <v>-4.4057602352306352E-2</v>
      </c>
      <c r="V44" s="103">
        <f t="shared" si="142"/>
        <v>-6.2281875092392719E-3</v>
      </c>
      <c r="W44" s="92">
        <v>482.57</v>
      </c>
      <c r="X44" s="93">
        <v>2736.9929999999999</v>
      </c>
      <c r="Y44" s="94">
        <v>774.11800000000005</v>
      </c>
      <c r="Z44" s="101">
        <f t="shared" si="143"/>
        <v>0.1515272688237537</v>
      </c>
      <c r="AA44" s="102">
        <f t="shared" si="112"/>
        <v>5.8658875186642923E-4</v>
      </c>
      <c r="AB44" s="103">
        <f t="shared" si="144"/>
        <v>-1.8519867344028884E-2</v>
      </c>
      <c r="AC44" s="92">
        <v>3490.5805300000006</v>
      </c>
      <c r="AD44" s="93">
        <v>4843.4660000000003</v>
      </c>
      <c r="AE44" s="93">
        <v>4322.4562199999991</v>
      </c>
      <c r="AF44" s="93">
        <f t="shared" si="113"/>
        <v>831.87568999999849</v>
      </c>
      <c r="AG44" s="94">
        <f t="shared" si="114"/>
        <v>-521.00978000000123</v>
      </c>
      <c r="AH44" s="92">
        <v>20.77826</v>
      </c>
      <c r="AI44" s="93">
        <v>0.59499999999999997</v>
      </c>
      <c r="AJ44" s="93">
        <v>7.4800000000000005E-3</v>
      </c>
      <c r="AK44" s="93">
        <f t="shared" si="99"/>
        <v>-20.770779999999998</v>
      </c>
      <c r="AL44" s="94">
        <f t="shared" si="100"/>
        <v>-0.58751999999999993</v>
      </c>
      <c r="AM44" s="101">
        <f t="shared" si="126"/>
        <v>0.81818266171134757</v>
      </c>
      <c r="AN44" s="102">
        <f t="shared" si="115"/>
        <v>-0.25491415215310631</v>
      </c>
      <c r="AO44" s="103">
        <f t="shared" si="116"/>
        <v>0.51565902788200357</v>
      </c>
      <c r="AP44" s="101">
        <f t="shared" si="21"/>
        <v>1.4158631107201547E-6</v>
      </c>
      <c r="AQ44" s="102">
        <f t="shared" si="117"/>
        <v>-6.3863710428247299E-3</v>
      </c>
      <c r="AR44" s="103">
        <f t="shared" si="46"/>
        <v>-3.5747928712833405E-5</v>
      </c>
      <c r="AS44" s="102">
        <f t="shared" si="145"/>
        <v>1.4641488388096875E-6</v>
      </c>
      <c r="AT44" s="102">
        <f t="shared" si="118"/>
        <v>-6.4976648793032051E-3</v>
      </c>
      <c r="AU44" s="102">
        <f t="shared" si="146"/>
        <v>-3.5502714437724319E-5</v>
      </c>
      <c r="AV44" s="92">
        <v>3494</v>
      </c>
      <c r="AW44" s="93">
        <v>10992</v>
      </c>
      <c r="AX44" s="94">
        <v>2243</v>
      </c>
      <c r="AY44" s="104">
        <v>97</v>
      </c>
      <c r="AZ44" s="105">
        <v>101</v>
      </c>
      <c r="BA44" s="106">
        <v>101</v>
      </c>
      <c r="BB44" s="104">
        <v>173</v>
      </c>
      <c r="BC44" s="105">
        <v>177</v>
      </c>
      <c r="BD44" s="105">
        <v>179</v>
      </c>
      <c r="BE44" s="85">
        <f t="shared" si="127"/>
        <v>7.4026402640264024</v>
      </c>
      <c r="BF44" s="84">
        <f t="shared" si="128"/>
        <v>-4.6042325882072745</v>
      </c>
      <c r="BG44" s="86">
        <f t="shared" si="129"/>
        <v>-1.6666666666666661</v>
      </c>
      <c r="BH44" s="85">
        <f t="shared" si="119"/>
        <v>4.1769087523277468</v>
      </c>
      <c r="BI44" s="84">
        <f t="shared" si="120"/>
        <v>-2.5552685116414242</v>
      </c>
      <c r="BJ44" s="86">
        <f t="shared" si="121"/>
        <v>-0.9982324906101061</v>
      </c>
      <c r="BK44" s="93">
        <v>339</v>
      </c>
      <c r="BL44" s="93">
        <v>338</v>
      </c>
      <c r="BM44" s="93">
        <v>333</v>
      </c>
      <c r="BN44" s="92">
        <v>16339</v>
      </c>
      <c r="BO44" s="93">
        <v>55831</v>
      </c>
      <c r="BP44" s="94">
        <v>13075</v>
      </c>
      <c r="BQ44" s="108">
        <f t="shared" si="147"/>
        <v>390.72812466539199</v>
      </c>
      <c r="BR44" s="108">
        <f t="shared" si="103"/>
        <v>195.05618758233919</v>
      </c>
      <c r="BS44" s="108">
        <f t="shared" si="148"/>
        <v>102.43853644379465</v>
      </c>
      <c r="BT44" s="109">
        <f t="shared" si="149"/>
        <v>2277.6505706642893</v>
      </c>
      <c r="BU44" s="108">
        <f t="shared" si="106"/>
        <v>1362.6294544650907</v>
      </c>
      <c r="BV44" s="110">
        <f t="shared" si="150"/>
        <v>813.35872204711313</v>
      </c>
      <c r="BW44" s="107">
        <f t="shared" si="123"/>
        <v>5.8292465448060637</v>
      </c>
      <c r="BX44" s="107">
        <f t="shared" si="124"/>
        <v>1.1529443124076666</v>
      </c>
      <c r="BY44" s="107">
        <f t="shared" si="125"/>
        <v>0.7500070979356126</v>
      </c>
      <c r="BZ44" s="78">
        <f t="shared" si="130"/>
        <v>0.44117150858723891</v>
      </c>
      <c r="CA44" s="79">
        <f t="shared" si="131"/>
        <v>-0.10037500959247009</v>
      </c>
      <c r="CB44" s="115">
        <f t="shared" si="132"/>
        <v>-1.1377733529969458E-2</v>
      </c>
      <c r="CC44" s="76"/>
      <c r="CD44" s="91"/>
      <c r="CE44" s="111"/>
      <c r="CF44" s="111"/>
    </row>
    <row r="45" spans="1:84" s="112" customFormat="1" ht="15" customHeight="1" x14ac:dyDescent="0.2">
      <c r="A45" s="68" t="s">
        <v>65</v>
      </c>
      <c r="B45" s="92">
        <v>8766.0400200000022</v>
      </c>
      <c r="C45" s="93">
        <v>38228.983</v>
      </c>
      <c r="D45" s="94">
        <v>11235.808070000005</v>
      </c>
      <c r="E45" s="92">
        <v>8679.509689999999</v>
      </c>
      <c r="F45" s="93">
        <v>38096.999960000001</v>
      </c>
      <c r="G45" s="94">
        <v>11103.009099999999</v>
      </c>
      <c r="H45" s="95">
        <f t="shared" si="137"/>
        <v>1.0119606287632428</v>
      </c>
      <c r="I45" s="96">
        <f t="shared" si="2"/>
        <v>1.9911335854565504E-3</v>
      </c>
      <c r="J45" s="97">
        <f t="shared" si="138"/>
        <v>8.4962341878542791E-3</v>
      </c>
      <c r="K45" s="92">
        <v>5178.1269299999985</v>
      </c>
      <c r="L45" s="93">
        <v>24179.631969999999</v>
      </c>
      <c r="M45" s="93">
        <v>7473.14491</v>
      </c>
      <c r="N45" s="98">
        <f t="shared" si="139"/>
        <v>0.67307383455175229</v>
      </c>
      <c r="O45" s="99">
        <f t="shared" si="108"/>
        <v>7.6481732584757545E-2</v>
      </c>
      <c r="P45" s="100">
        <f t="shared" si="140"/>
        <v>3.8387848899668509E-2</v>
      </c>
      <c r="Q45" s="92">
        <v>1154.4202400000001</v>
      </c>
      <c r="R45" s="93">
        <v>4902.9859900000001</v>
      </c>
      <c r="S45" s="94">
        <v>1109.1717699999999</v>
      </c>
      <c r="T45" s="101">
        <f t="shared" si="141"/>
        <v>9.9898303244658246E-2</v>
      </c>
      <c r="U45" s="102">
        <f t="shared" si="110"/>
        <v>-3.3106933367964317E-2</v>
      </c>
      <c r="V45" s="103">
        <f t="shared" si="142"/>
        <v>-2.8799126871831157E-2</v>
      </c>
      <c r="W45" s="92">
        <v>1640.066</v>
      </c>
      <c r="X45" s="93">
        <v>6985.3829999999998</v>
      </c>
      <c r="Y45" s="94">
        <v>1916.038</v>
      </c>
      <c r="Z45" s="101">
        <f t="shared" si="143"/>
        <v>0.17256925422136241</v>
      </c>
      <c r="AA45" s="102">
        <f t="shared" si="112"/>
        <v>-1.6389115384421199E-2</v>
      </c>
      <c r="AB45" s="103">
        <f t="shared" si="144"/>
        <v>-1.0788569421819799E-2</v>
      </c>
      <c r="AC45" s="92">
        <v>3574.0472200000008</v>
      </c>
      <c r="AD45" s="93">
        <v>6323.0789999999997</v>
      </c>
      <c r="AE45" s="93">
        <v>7456.2715900000003</v>
      </c>
      <c r="AF45" s="93">
        <f t="shared" si="113"/>
        <v>3882.2243699999995</v>
      </c>
      <c r="AG45" s="94">
        <f t="shared" si="114"/>
        <v>1133.1925900000006</v>
      </c>
      <c r="AH45" s="92">
        <v>0</v>
      </c>
      <c r="AI45" s="93">
        <v>0</v>
      </c>
      <c r="AJ45" s="93">
        <v>0</v>
      </c>
      <c r="AK45" s="93">
        <f t="shared" si="99"/>
        <v>0</v>
      </c>
      <c r="AL45" s="94">
        <f t="shared" si="100"/>
        <v>0</v>
      </c>
      <c r="AM45" s="101">
        <f t="shared" si="126"/>
        <v>0.66361685279303617</v>
      </c>
      <c r="AN45" s="102">
        <f t="shared" si="115"/>
        <v>0.2559017143900974</v>
      </c>
      <c r="AO45" s="103">
        <f t="shared" si="116"/>
        <v>0.49821671646191801</v>
      </c>
      <c r="AP45" s="101">
        <f t="shared" si="21"/>
        <v>0</v>
      </c>
      <c r="AQ45" s="102">
        <f t="shared" si="117"/>
        <v>0</v>
      </c>
      <c r="AR45" s="103">
        <f t="shared" si="46"/>
        <v>0</v>
      </c>
      <c r="AS45" s="102">
        <f t="shared" si="145"/>
        <v>0</v>
      </c>
      <c r="AT45" s="102">
        <f t="shared" si="118"/>
        <v>0</v>
      </c>
      <c r="AU45" s="102">
        <f t="shared" si="146"/>
        <v>0</v>
      </c>
      <c r="AV45" s="92">
        <v>7123</v>
      </c>
      <c r="AW45" s="93">
        <v>23731</v>
      </c>
      <c r="AX45" s="94">
        <v>5654</v>
      </c>
      <c r="AY45" s="104">
        <v>192.13</v>
      </c>
      <c r="AZ45" s="105">
        <v>194.39</v>
      </c>
      <c r="BA45" s="106">
        <v>196.79</v>
      </c>
      <c r="BB45" s="104">
        <v>392.28000000000003</v>
      </c>
      <c r="BC45" s="105">
        <v>400.69000000000005</v>
      </c>
      <c r="BD45" s="105">
        <v>394</v>
      </c>
      <c r="BE45" s="85">
        <f t="shared" si="127"/>
        <v>9.5770449040432286</v>
      </c>
      <c r="BF45" s="84">
        <f t="shared" si="128"/>
        <v>-2.7809071770130025</v>
      </c>
      <c r="BG45" s="86">
        <f t="shared" si="129"/>
        <v>-0.5962321849702672</v>
      </c>
      <c r="BH45" s="85">
        <f t="shared" si="119"/>
        <v>4.7834179357021993</v>
      </c>
      <c r="BI45" s="84">
        <f t="shared" si="120"/>
        <v>-1.2692315323648273</v>
      </c>
      <c r="BJ45" s="86">
        <f t="shared" si="121"/>
        <v>-0.1520267555387429</v>
      </c>
      <c r="BK45" s="93">
        <v>516</v>
      </c>
      <c r="BL45" s="93">
        <v>523</v>
      </c>
      <c r="BM45" s="93">
        <v>516</v>
      </c>
      <c r="BN45" s="92">
        <v>31931</v>
      </c>
      <c r="BO45" s="93">
        <v>113706</v>
      </c>
      <c r="BP45" s="94">
        <v>27905</v>
      </c>
      <c r="BQ45" s="108">
        <f t="shared" si="147"/>
        <v>397.88600967568533</v>
      </c>
      <c r="BR45" s="108">
        <f t="shared" si="103"/>
        <v>126.06521828174215</v>
      </c>
      <c r="BS45" s="108">
        <f t="shared" si="148"/>
        <v>62.837727614932135</v>
      </c>
      <c r="BT45" s="109">
        <f t="shared" si="149"/>
        <v>1963.7440926777501</v>
      </c>
      <c r="BU45" s="108">
        <f t="shared" si="106"/>
        <v>745.22525370540711</v>
      </c>
      <c r="BV45" s="110">
        <f t="shared" si="150"/>
        <v>358.37558903272884</v>
      </c>
      <c r="BW45" s="107">
        <f t="shared" si="123"/>
        <v>4.9354439334984086</v>
      </c>
      <c r="BX45" s="107">
        <f t="shared" si="124"/>
        <v>0.45264174340996277</v>
      </c>
      <c r="BY45" s="107">
        <f t="shared" si="125"/>
        <v>0.14398971749402634</v>
      </c>
      <c r="BZ45" s="78">
        <f t="shared" si="130"/>
        <v>0.60763435240832686</v>
      </c>
      <c r="CA45" s="79">
        <f t="shared" si="131"/>
        <v>-8.76665795662398E-2</v>
      </c>
      <c r="CB45" s="115">
        <f t="shared" si="132"/>
        <v>1.1987530857212381E-2</v>
      </c>
      <c r="CC45" s="76"/>
      <c r="CD45" s="91"/>
      <c r="CE45" s="111"/>
      <c r="CF45" s="111"/>
    </row>
    <row r="46" spans="1:84" s="112" customFormat="1" ht="15" customHeight="1" x14ac:dyDescent="0.2">
      <c r="A46" s="68" t="s">
        <v>66</v>
      </c>
      <c r="B46" s="92">
        <v>3351.1507499999998</v>
      </c>
      <c r="C46" s="93">
        <v>15916.870999999999</v>
      </c>
      <c r="D46" s="94">
        <v>5740.1231200000002</v>
      </c>
      <c r="E46" s="92">
        <v>3698.4244199999998</v>
      </c>
      <c r="F46" s="93">
        <v>17135.725999999999</v>
      </c>
      <c r="G46" s="94">
        <v>5992.9731300000003</v>
      </c>
      <c r="H46" s="95">
        <f t="shared" si="137"/>
        <v>0.95780891979403882</v>
      </c>
      <c r="I46" s="96">
        <f t="shared" si="2"/>
        <v>5.1706653142879255E-2</v>
      </c>
      <c r="J46" s="97">
        <f t="shared" si="138"/>
        <v>2.893838346543498E-2</v>
      </c>
      <c r="K46" s="92">
        <v>2398.4527599999997</v>
      </c>
      <c r="L46" s="93">
        <v>11704.144480000001</v>
      </c>
      <c r="M46" s="93">
        <v>3925.4697999999999</v>
      </c>
      <c r="N46" s="98">
        <f t="shared" si="139"/>
        <v>0.65501208079002349</v>
      </c>
      <c r="O46" s="99">
        <f t="shared" si="108"/>
        <v>6.5054499582922753E-3</v>
      </c>
      <c r="P46" s="100">
        <f t="shared" si="140"/>
        <v>-2.8013807929252343E-2</v>
      </c>
      <c r="Q46" s="92">
        <v>475.61111999999997</v>
      </c>
      <c r="R46" s="93">
        <v>1567.06621</v>
      </c>
      <c r="S46" s="94">
        <v>747.40811999999994</v>
      </c>
      <c r="T46" s="101">
        <f t="shared" si="141"/>
        <v>0.12471407826919456</v>
      </c>
      <c r="U46" s="102">
        <f t="shared" si="110"/>
        <v>-3.8842290067453988E-3</v>
      </c>
      <c r="V46" s="103">
        <f t="shared" si="142"/>
        <v>3.3263840911290962E-2</v>
      </c>
      <c r="W46" s="92">
        <v>639.28399999999999</v>
      </c>
      <c r="X46" s="93">
        <v>2861.9769999999999</v>
      </c>
      <c r="Y46" s="94">
        <v>1067.96</v>
      </c>
      <c r="Z46" s="101">
        <f t="shared" si="143"/>
        <v>0.17820203375415433</v>
      </c>
      <c r="AA46" s="102">
        <f t="shared" si="112"/>
        <v>5.3489678531888629E-3</v>
      </c>
      <c r="AB46" s="103">
        <f t="shared" si="144"/>
        <v>1.1183898660257513E-2</v>
      </c>
      <c r="AC46" s="92">
        <v>3491.1403500000006</v>
      </c>
      <c r="AD46" s="93">
        <v>5708.2070000000003</v>
      </c>
      <c r="AE46" s="93">
        <v>4683.2746930000012</v>
      </c>
      <c r="AF46" s="93">
        <f t="shared" si="113"/>
        <v>1192.1343430000006</v>
      </c>
      <c r="AG46" s="94">
        <f t="shared" si="114"/>
        <v>-1024.9323069999991</v>
      </c>
      <c r="AH46" s="92">
        <v>1196.1388699999998</v>
      </c>
      <c r="AI46" s="93">
        <v>1538.6220000000001</v>
      </c>
      <c r="AJ46" s="93">
        <v>0</v>
      </c>
      <c r="AK46" s="93">
        <f t="shared" si="99"/>
        <v>-1196.1388699999998</v>
      </c>
      <c r="AL46" s="94">
        <f t="shared" si="100"/>
        <v>-1538.6220000000001</v>
      </c>
      <c r="AM46" s="101">
        <f t="shared" si="126"/>
        <v>0.81588401417424672</v>
      </c>
      <c r="AN46" s="102">
        <f t="shared" si="115"/>
        <v>-0.22588957658409226</v>
      </c>
      <c r="AO46" s="103">
        <f t="shared" si="116"/>
        <v>0.45725781182580771</v>
      </c>
      <c r="AP46" s="101">
        <f t="shared" si="21"/>
        <v>0</v>
      </c>
      <c r="AQ46" s="102">
        <f t="shared" si="117"/>
        <v>-0.3569337696909039</v>
      </c>
      <c r="AR46" s="103">
        <f t="shared" si="46"/>
        <v>-9.6666109815176621E-2</v>
      </c>
      <c r="AS46" s="102">
        <f t="shared" si="145"/>
        <v>0</v>
      </c>
      <c r="AT46" s="102">
        <f t="shared" si="118"/>
        <v>-0.32341849776127096</v>
      </c>
      <c r="AU46" s="102">
        <f t="shared" si="146"/>
        <v>-8.9790301268822814E-2</v>
      </c>
      <c r="AV46" s="92">
        <v>3329</v>
      </c>
      <c r="AW46" s="93">
        <v>11688</v>
      </c>
      <c r="AX46" s="94">
        <v>2779</v>
      </c>
      <c r="AY46" s="104">
        <v>91</v>
      </c>
      <c r="AZ46" s="105">
        <v>95</v>
      </c>
      <c r="BA46" s="106">
        <v>98</v>
      </c>
      <c r="BB46" s="104">
        <v>216</v>
      </c>
      <c r="BC46" s="105">
        <v>212</v>
      </c>
      <c r="BD46" s="105">
        <v>208</v>
      </c>
      <c r="BE46" s="85">
        <f t="shared" si="127"/>
        <v>9.4523809523809526</v>
      </c>
      <c r="BF46" s="84">
        <f t="shared" si="128"/>
        <v>-2.7417582417582427</v>
      </c>
      <c r="BG46" s="86">
        <f t="shared" si="129"/>
        <v>-0.80025062656641488</v>
      </c>
      <c r="BH46" s="85">
        <f t="shared" si="119"/>
        <v>4.4535256410256414</v>
      </c>
      <c r="BI46" s="84">
        <f t="shared" si="120"/>
        <v>-0.68382003798670432</v>
      </c>
      <c r="BJ46" s="86">
        <f t="shared" si="121"/>
        <v>-0.14081398161586822</v>
      </c>
      <c r="BK46" s="93">
        <v>304</v>
      </c>
      <c r="BL46" s="93">
        <v>304</v>
      </c>
      <c r="BM46" s="93">
        <v>304</v>
      </c>
      <c r="BN46" s="92">
        <v>17054</v>
      </c>
      <c r="BO46" s="93">
        <v>63780</v>
      </c>
      <c r="BP46" s="94">
        <v>15936</v>
      </c>
      <c r="BQ46" s="108">
        <f t="shared" si="147"/>
        <v>376.06508094879518</v>
      </c>
      <c r="BR46" s="108">
        <f t="shared" si="103"/>
        <v>159.19957021817481</v>
      </c>
      <c r="BS46" s="108">
        <f t="shared" si="148"/>
        <v>107.39581158535839</v>
      </c>
      <c r="BT46" s="109">
        <f t="shared" si="149"/>
        <v>2156.5214573587623</v>
      </c>
      <c r="BU46" s="108">
        <f t="shared" si="106"/>
        <v>1045.5498682929767</v>
      </c>
      <c r="BV46" s="110">
        <f t="shared" si="150"/>
        <v>690.42580369688676</v>
      </c>
      <c r="BW46" s="107">
        <f t="shared" si="123"/>
        <v>5.7344368477869736</v>
      </c>
      <c r="BX46" s="107">
        <f t="shared" si="124"/>
        <v>0.61157713015405069</v>
      </c>
      <c r="BY46" s="107">
        <f t="shared" si="125"/>
        <v>0.27755799768430389</v>
      </c>
      <c r="BZ46" s="78">
        <f t="shared" si="130"/>
        <v>0.58900059136605554</v>
      </c>
      <c r="CA46" s="79">
        <f t="shared" si="131"/>
        <v>-4.1321703134240106E-2</v>
      </c>
      <c r="CB46" s="115">
        <f t="shared" si="132"/>
        <v>1.4198861012775121E-2</v>
      </c>
      <c r="CC46" s="76"/>
      <c r="CD46" s="91"/>
      <c r="CE46" s="111"/>
      <c r="CF46" s="111"/>
    </row>
    <row r="47" spans="1:84" s="112" customFormat="1" ht="15" customHeight="1" x14ac:dyDescent="0.2">
      <c r="A47" s="68" t="s">
        <v>67</v>
      </c>
      <c r="B47" s="92">
        <v>5854.8040000000001</v>
      </c>
      <c r="C47" s="93">
        <v>27902.742999999999</v>
      </c>
      <c r="D47" s="94">
        <v>9979.4480000000003</v>
      </c>
      <c r="E47" s="92">
        <v>6177.23</v>
      </c>
      <c r="F47" s="93">
        <v>27713.013999999999</v>
      </c>
      <c r="G47" s="94">
        <v>9022.1139999999996</v>
      </c>
      <c r="H47" s="95">
        <f t="shared" si="137"/>
        <v>1.106109721069807</v>
      </c>
      <c r="I47" s="96">
        <f t="shared" si="2"/>
        <v>0.15830560822311024</v>
      </c>
      <c r="J47" s="97">
        <f t="shared" si="138"/>
        <v>9.9263515168132033E-2</v>
      </c>
      <c r="K47" s="92">
        <v>4139.3130000000001</v>
      </c>
      <c r="L47" s="93">
        <v>19494.708999999999</v>
      </c>
      <c r="M47" s="93">
        <v>6057.1149999999998</v>
      </c>
      <c r="N47" s="98">
        <f t="shared" si="139"/>
        <v>0.67136316388819739</v>
      </c>
      <c r="O47" s="99">
        <f t="shared" si="108"/>
        <v>1.2710675926085324E-3</v>
      </c>
      <c r="P47" s="100">
        <f t="shared" si="140"/>
        <v>-3.208645007295452E-2</v>
      </c>
      <c r="Q47" s="92">
        <v>823.38099999999997</v>
      </c>
      <c r="R47" s="93">
        <v>3179.4960000000001</v>
      </c>
      <c r="S47" s="94">
        <v>968.53599999999994</v>
      </c>
      <c r="T47" s="101">
        <f t="shared" si="141"/>
        <v>0.1073513369483028</v>
      </c>
      <c r="U47" s="102">
        <f t="shared" si="110"/>
        <v>-2.594157913220578E-2</v>
      </c>
      <c r="V47" s="103">
        <f t="shared" si="142"/>
        <v>-7.3780100653421249E-3</v>
      </c>
      <c r="W47" s="92">
        <v>978.15599999999995</v>
      </c>
      <c r="X47" s="93">
        <v>3949.6309999999999</v>
      </c>
      <c r="Y47" s="94">
        <v>1716.8330000000001</v>
      </c>
      <c r="Z47" s="101">
        <f t="shared" si="143"/>
        <v>0.19029165448363877</v>
      </c>
      <c r="AA47" s="102">
        <f t="shared" si="112"/>
        <v>3.1943009540840783E-2</v>
      </c>
      <c r="AB47" s="103">
        <f t="shared" si="144"/>
        <v>4.777265600877062E-2</v>
      </c>
      <c r="AC47" s="92">
        <v>5012.4560000000001</v>
      </c>
      <c r="AD47" s="93">
        <v>7024.2640000000001</v>
      </c>
      <c r="AE47" s="93">
        <v>7339.7696799999994</v>
      </c>
      <c r="AF47" s="93">
        <f t="shared" si="113"/>
        <v>2327.3136799999993</v>
      </c>
      <c r="AG47" s="94">
        <f t="shared" si="114"/>
        <v>315.5056799999993</v>
      </c>
      <c r="AH47" s="92">
        <v>0</v>
      </c>
      <c r="AI47" s="93">
        <v>0</v>
      </c>
      <c r="AJ47" s="93">
        <v>0</v>
      </c>
      <c r="AK47" s="93">
        <f t="shared" si="99"/>
        <v>0</v>
      </c>
      <c r="AL47" s="94">
        <f t="shared" si="100"/>
        <v>0</v>
      </c>
      <c r="AM47" s="101">
        <f t="shared" si="126"/>
        <v>0.73548854405574327</v>
      </c>
      <c r="AN47" s="102">
        <f t="shared" si="115"/>
        <v>-0.12063849281859107</v>
      </c>
      <c r="AO47" s="103">
        <f t="shared" si="116"/>
        <v>0.48374755930739788</v>
      </c>
      <c r="AP47" s="101">
        <f t="shared" si="21"/>
        <v>0</v>
      </c>
      <c r="AQ47" s="102">
        <f t="shared" si="117"/>
        <v>0</v>
      </c>
      <c r="AR47" s="103">
        <f t="shared" si="46"/>
        <v>0</v>
      </c>
      <c r="AS47" s="102">
        <f t="shared" si="145"/>
        <v>0</v>
      </c>
      <c r="AT47" s="102">
        <f t="shared" si="118"/>
        <v>0</v>
      </c>
      <c r="AU47" s="102">
        <f t="shared" si="146"/>
        <v>0</v>
      </c>
      <c r="AV47" s="92">
        <v>6178</v>
      </c>
      <c r="AW47" s="93">
        <v>19632</v>
      </c>
      <c r="AX47" s="94">
        <v>4752</v>
      </c>
      <c r="AY47" s="104">
        <v>168</v>
      </c>
      <c r="AZ47" s="105">
        <v>156</v>
      </c>
      <c r="BA47" s="106">
        <v>174</v>
      </c>
      <c r="BB47" s="104">
        <v>379</v>
      </c>
      <c r="BC47" s="105">
        <v>379</v>
      </c>
      <c r="BD47" s="105">
        <v>373</v>
      </c>
      <c r="BE47" s="85">
        <f t="shared" si="127"/>
        <v>9.1034482758620694</v>
      </c>
      <c r="BF47" s="84">
        <f t="shared" si="128"/>
        <v>-3.1544882320744385</v>
      </c>
      <c r="BG47" s="86">
        <f t="shared" si="129"/>
        <v>-1.3837312113174178</v>
      </c>
      <c r="BH47" s="85">
        <f t="shared" si="119"/>
        <v>4.2466487935656838</v>
      </c>
      <c r="BI47" s="84">
        <f t="shared" si="120"/>
        <v>-1.1869483920103931</v>
      </c>
      <c r="BJ47" s="86">
        <f t="shared" si="121"/>
        <v>-6.9973897727192202E-2</v>
      </c>
      <c r="BK47" s="93">
        <v>573</v>
      </c>
      <c r="BL47" s="93">
        <v>541</v>
      </c>
      <c r="BM47" s="93">
        <v>525</v>
      </c>
      <c r="BN47" s="92">
        <v>33229</v>
      </c>
      <c r="BO47" s="93">
        <v>108448</v>
      </c>
      <c r="BP47" s="94">
        <v>26861</v>
      </c>
      <c r="BQ47" s="108">
        <f t="shared" si="147"/>
        <v>335.88153828971372</v>
      </c>
      <c r="BR47" s="108">
        <f>BQ47-E47*1000/BN47</f>
        <v>149.98277516112122</v>
      </c>
      <c r="BS47" s="108">
        <f t="shared" si="148"/>
        <v>80.339582698093778</v>
      </c>
      <c r="BT47" s="109">
        <f t="shared" si="149"/>
        <v>1898.5930134680134</v>
      </c>
      <c r="BU47" s="108">
        <f t="shared" si="106"/>
        <v>898.71764927248091</v>
      </c>
      <c r="BV47" s="110">
        <f t="shared" si="150"/>
        <v>486.96842096597584</v>
      </c>
      <c r="BW47" s="107">
        <f t="shared" si="123"/>
        <v>5.65256734006734</v>
      </c>
      <c r="BX47" s="107">
        <f t="shared" si="124"/>
        <v>0.27396585091227355</v>
      </c>
      <c r="BY47" s="107">
        <f t="shared" si="125"/>
        <v>0.12852496027923888</v>
      </c>
      <c r="BZ47" s="78">
        <f t="shared" si="130"/>
        <v>0.57487426431246658</v>
      </c>
      <c r="CA47" s="79">
        <f t="shared" si="131"/>
        <v>-7.6713083962922202E-2</v>
      </c>
      <c r="CB47" s="115">
        <f t="shared" si="132"/>
        <v>2.5673140062599464E-2</v>
      </c>
      <c r="CC47" s="76"/>
      <c r="CD47" s="91"/>
      <c r="CE47" s="111"/>
      <c r="CF47" s="111"/>
    </row>
    <row r="48" spans="1:84" s="112" customFormat="1" ht="15" customHeight="1" x14ac:dyDescent="0.2">
      <c r="A48" s="68" t="s">
        <v>68</v>
      </c>
      <c r="B48" s="92">
        <v>3874.261</v>
      </c>
      <c r="C48" s="93">
        <v>18330.030999999999</v>
      </c>
      <c r="D48" s="94">
        <v>6127.8440000000019</v>
      </c>
      <c r="E48" s="92">
        <v>3950.2269999999999</v>
      </c>
      <c r="F48" s="93">
        <v>18257.78</v>
      </c>
      <c r="G48" s="94">
        <v>6103.4030000000002</v>
      </c>
      <c r="H48" s="95">
        <f t="shared" si="137"/>
        <v>1.0040044873327227</v>
      </c>
      <c r="I48" s="96">
        <f t="shared" si="2"/>
        <v>2.3235280904838951E-2</v>
      </c>
      <c r="J48" s="97">
        <f t="shared" si="138"/>
        <v>4.7215419050949947E-5</v>
      </c>
      <c r="K48" s="92">
        <v>2614.913</v>
      </c>
      <c r="L48" s="93">
        <v>12138.508</v>
      </c>
      <c r="M48" s="93">
        <v>4207.0720000000001</v>
      </c>
      <c r="N48" s="98">
        <f t="shared" si="139"/>
        <v>0.68929939576331434</v>
      </c>
      <c r="O48" s="99">
        <f t="shared" si="108"/>
        <v>2.7334146677628901E-2</v>
      </c>
      <c r="P48" s="100">
        <f t="shared" si="140"/>
        <v>2.4459092068122468E-2</v>
      </c>
      <c r="Q48" s="92">
        <v>495.28800000000001</v>
      </c>
      <c r="R48" s="93">
        <v>1681.175</v>
      </c>
      <c r="S48" s="94">
        <v>541.00800000000004</v>
      </c>
      <c r="T48" s="101">
        <f t="shared" si="141"/>
        <v>8.8640386354956413E-2</v>
      </c>
      <c r="U48" s="102">
        <f t="shared" si="110"/>
        <v>-3.6741775227150136E-2</v>
      </c>
      <c r="V48" s="103">
        <f t="shared" si="142"/>
        <v>-3.4395379293760825E-3</v>
      </c>
      <c r="W48" s="92">
        <v>782.24900000000002</v>
      </c>
      <c r="X48" s="93">
        <v>3559.9859999999999</v>
      </c>
      <c r="Y48" s="94">
        <v>1211.49</v>
      </c>
      <c r="Z48" s="101">
        <f t="shared" si="143"/>
        <v>0.1984941843099661</v>
      </c>
      <c r="AA48" s="102">
        <f t="shared" si="112"/>
        <v>4.6784303894545354E-4</v>
      </c>
      <c r="AB48" s="103">
        <f t="shared" si="144"/>
        <v>3.5095804862810553E-3</v>
      </c>
      <c r="AC48" s="92">
        <v>2072.1978799999997</v>
      </c>
      <c r="AD48" s="93">
        <v>2719.152</v>
      </c>
      <c r="AE48" s="93">
        <v>2873.6303900000003</v>
      </c>
      <c r="AF48" s="93">
        <f t="shared" si="113"/>
        <v>801.43251000000055</v>
      </c>
      <c r="AG48" s="94">
        <f t="shared" si="114"/>
        <v>154.47839000000022</v>
      </c>
      <c r="AH48" s="92">
        <v>0</v>
      </c>
      <c r="AI48" s="93">
        <v>0</v>
      </c>
      <c r="AJ48" s="93">
        <v>0</v>
      </c>
      <c r="AK48" s="93">
        <f t="shared" si="99"/>
        <v>0</v>
      </c>
      <c r="AL48" s="94">
        <f t="shared" si="100"/>
        <v>0</v>
      </c>
      <c r="AM48" s="101">
        <f t="shared" si="126"/>
        <v>0.46894640105067936</v>
      </c>
      <c r="AN48" s="102">
        <f t="shared" si="115"/>
        <v>-6.5916345677019039E-2</v>
      </c>
      <c r="AO48" s="103">
        <f t="shared" si="116"/>
        <v>0.32060229841386439</v>
      </c>
      <c r="AP48" s="101">
        <f t="shared" si="21"/>
        <v>0</v>
      </c>
      <c r="AQ48" s="102">
        <f t="shared" si="117"/>
        <v>0</v>
      </c>
      <c r="AR48" s="103">
        <f t="shared" si="46"/>
        <v>0</v>
      </c>
      <c r="AS48" s="102">
        <f t="shared" si="145"/>
        <v>0</v>
      </c>
      <c r="AT48" s="102">
        <f t="shared" si="118"/>
        <v>0</v>
      </c>
      <c r="AU48" s="102">
        <f t="shared" si="146"/>
        <v>0</v>
      </c>
      <c r="AV48" s="92">
        <v>3574</v>
      </c>
      <c r="AW48" s="93">
        <v>10808</v>
      </c>
      <c r="AX48" s="94">
        <v>3265</v>
      </c>
      <c r="AY48" s="104">
        <v>92.4</v>
      </c>
      <c r="AZ48" s="105">
        <v>92.5</v>
      </c>
      <c r="BA48" s="106">
        <v>95</v>
      </c>
      <c r="BB48" s="104">
        <v>195.5</v>
      </c>
      <c r="BC48" s="105">
        <v>196</v>
      </c>
      <c r="BD48" s="105">
        <v>192</v>
      </c>
      <c r="BE48" s="85">
        <f t="shared" si="127"/>
        <v>11.456140350877194</v>
      </c>
      <c r="BF48" s="84">
        <f t="shared" si="128"/>
        <v>-1.437077542340699</v>
      </c>
      <c r="BG48" s="86">
        <f t="shared" si="129"/>
        <v>1.7192034139402566</v>
      </c>
      <c r="BH48" s="85">
        <f t="shared" si="119"/>
        <v>5.6684027777777777</v>
      </c>
      <c r="BI48" s="84">
        <f t="shared" si="120"/>
        <v>-0.42537386331344074</v>
      </c>
      <c r="BJ48" s="86">
        <f t="shared" si="121"/>
        <v>1.0731646825396819</v>
      </c>
      <c r="BK48" s="93">
        <v>319</v>
      </c>
      <c r="BL48" s="93">
        <v>321</v>
      </c>
      <c r="BM48" s="93">
        <v>306</v>
      </c>
      <c r="BN48" s="92">
        <v>16140</v>
      </c>
      <c r="BO48" s="93">
        <v>53231</v>
      </c>
      <c r="BP48" s="94">
        <v>14140</v>
      </c>
      <c r="BQ48" s="108">
        <f t="shared" si="147"/>
        <v>431.64094766619519</v>
      </c>
      <c r="BR48" s="108">
        <f t="shared" si="103"/>
        <v>186.89330206520387</v>
      </c>
      <c r="BS48" s="108">
        <f t="shared" si="148"/>
        <v>88.649457744908716</v>
      </c>
      <c r="BT48" s="109">
        <f t="shared" si="149"/>
        <v>1869.3424196018377</v>
      </c>
      <c r="BU48" s="108">
        <f>BT48-E48*1000/AV48</f>
        <v>764.07465239422709</v>
      </c>
      <c r="BV48" s="110">
        <f t="shared" si="150"/>
        <v>180.05855579724857</v>
      </c>
      <c r="BW48" s="107">
        <f t="shared" si="123"/>
        <v>4.3307810107197549</v>
      </c>
      <c r="BX48" s="107">
        <f t="shared" si="124"/>
        <v>-0.18516750634795631</v>
      </c>
      <c r="BY48" s="107">
        <f t="shared" si="125"/>
        <v>-0.59436702777025285</v>
      </c>
      <c r="BZ48" s="78">
        <f t="shared" si="130"/>
        <v>0.51920393625615036</v>
      </c>
      <c r="CA48" s="79">
        <f t="shared" si="131"/>
        <v>-4.9286078185045823E-2</v>
      </c>
      <c r="CB48" s="115">
        <f t="shared" si="132"/>
        <v>6.487883917084325E-2</v>
      </c>
      <c r="CC48" s="76"/>
      <c r="CD48" s="91"/>
      <c r="CE48" s="111"/>
      <c r="CF48" s="111"/>
    </row>
    <row r="49" spans="1:84" s="112" customFormat="1" ht="16.5" customHeight="1" x14ac:dyDescent="0.2">
      <c r="A49" s="68" t="s">
        <v>69</v>
      </c>
      <c r="B49" s="92">
        <v>13909.116249999999</v>
      </c>
      <c r="C49" s="93">
        <v>65556.798999999999</v>
      </c>
      <c r="D49" s="94">
        <v>21610.336979999996</v>
      </c>
      <c r="E49" s="92">
        <v>13701.952380000001</v>
      </c>
      <c r="F49" s="93">
        <v>59605.963000000003</v>
      </c>
      <c r="G49" s="94">
        <v>19145.937389999999</v>
      </c>
      <c r="H49" s="95">
        <f t="shared" si="137"/>
        <v>1.1287165804316879</v>
      </c>
      <c r="I49" s="96">
        <f t="shared" si="2"/>
        <v>0.11359728470983255</v>
      </c>
      <c r="J49" s="97">
        <f t="shared" si="138"/>
        <v>2.8880327471560552E-2</v>
      </c>
      <c r="K49" s="92">
        <v>6634.4013900000018</v>
      </c>
      <c r="L49" s="93">
        <v>28805.05459</v>
      </c>
      <c r="M49" s="93">
        <v>9506.7846300000001</v>
      </c>
      <c r="N49" s="98">
        <f t="shared" si="139"/>
        <v>0.4965431797016861</v>
      </c>
      <c r="O49" s="99">
        <f t="shared" si="108"/>
        <v>1.2349306740641608E-2</v>
      </c>
      <c r="P49" s="100">
        <f t="shared" si="140"/>
        <v>1.3285244753130754E-2</v>
      </c>
      <c r="Q49" s="92">
        <v>1455.6640500000003</v>
      </c>
      <c r="R49" s="93">
        <v>5453.5387799999999</v>
      </c>
      <c r="S49" s="94">
        <v>1806.2526699999999</v>
      </c>
      <c r="T49" s="101">
        <f t="shared" si="141"/>
        <v>9.4341302450065098E-2</v>
      </c>
      <c r="U49" s="102">
        <f t="shared" si="110"/>
        <v>-1.1896408033059511E-2</v>
      </c>
      <c r="V49" s="103">
        <f t="shared" si="142"/>
        <v>2.8481278493963785E-3</v>
      </c>
      <c r="W49" s="92">
        <v>4898.8984299999993</v>
      </c>
      <c r="X49" s="93">
        <v>19485.418000000001</v>
      </c>
      <c r="Y49" s="94">
        <v>6361.6559999999999</v>
      </c>
      <c r="Z49" s="101">
        <f t="shared" si="143"/>
        <v>0.33227184809048416</v>
      </c>
      <c r="AA49" s="102">
        <f t="shared" si="112"/>
        <v>-2.5261027089454158E-2</v>
      </c>
      <c r="AB49" s="103">
        <f t="shared" si="144"/>
        <v>5.368011304892728E-3</v>
      </c>
      <c r="AC49" s="92">
        <v>12558.117659999998</v>
      </c>
      <c r="AD49" s="93">
        <v>10019.732</v>
      </c>
      <c r="AE49" s="93">
        <v>12496.976606000002</v>
      </c>
      <c r="AF49" s="93">
        <f t="shared" si="113"/>
        <v>-61.141053999996075</v>
      </c>
      <c r="AG49" s="94">
        <f t="shared" si="114"/>
        <v>2477.244606000002</v>
      </c>
      <c r="AH49" s="92">
        <v>0</v>
      </c>
      <c r="AI49" s="93">
        <v>0</v>
      </c>
      <c r="AJ49" s="93">
        <v>0</v>
      </c>
      <c r="AK49" s="93">
        <f t="shared" si="99"/>
        <v>0</v>
      </c>
      <c r="AL49" s="94">
        <f t="shared" si="100"/>
        <v>0</v>
      </c>
      <c r="AM49" s="101">
        <f t="shared" si="126"/>
        <v>0.57828698449106752</v>
      </c>
      <c r="AN49" s="102">
        <f t="shared" si="115"/>
        <v>-0.32458257488873843</v>
      </c>
      <c r="AO49" s="103">
        <f t="shared" si="116"/>
        <v>0.4254465140464993</v>
      </c>
      <c r="AP49" s="101">
        <f t="shared" si="21"/>
        <v>0</v>
      </c>
      <c r="AQ49" s="102">
        <f t="shared" si="117"/>
        <v>0</v>
      </c>
      <c r="AR49" s="103">
        <f t="shared" si="46"/>
        <v>0</v>
      </c>
      <c r="AS49" s="102">
        <f t="shared" si="145"/>
        <v>0</v>
      </c>
      <c r="AT49" s="102">
        <f t="shared" si="118"/>
        <v>0</v>
      </c>
      <c r="AU49" s="102">
        <f t="shared" si="146"/>
        <v>0</v>
      </c>
      <c r="AV49" s="92">
        <v>7217</v>
      </c>
      <c r="AW49" s="93">
        <v>22620</v>
      </c>
      <c r="AX49" s="94">
        <v>5878</v>
      </c>
      <c r="AY49" s="104">
        <v>295.89</v>
      </c>
      <c r="AZ49" s="105">
        <v>295.88</v>
      </c>
      <c r="BA49" s="106">
        <v>313</v>
      </c>
      <c r="BB49" s="104">
        <v>384.3</v>
      </c>
      <c r="BC49" s="105">
        <v>372.44000000000005</v>
      </c>
      <c r="BD49" s="105">
        <v>363</v>
      </c>
      <c r="BE49" s="85">
        <f t="shared" si="127"/>
        <v>6.2598509052183173</v>
      </c>
      <c r="BF49" s="84">
        <f t="shared" si="128"/>
        <v>-1.8704227325074134</v>
      </c>
      <c r="BG49" s="86">
        <f t="shared" si="129"/>
        <v>-0.11097510532649757</v>
      </c>
      <c r="BH49" s="85">
        <f t="shared" si="119"/>
        <v>5.3976124885215802</v>
      </c>
      <c r="BI49" s="84">
        <f t="shared" si="120"/>
        <v>-0.86225393527926997</v>
      </c>
      <c r="BJ49" s="86">
        <f t="shared" si="121"/>
        <v>0.33639457422666119</v>
      </c>
      <c r="BK49" s="93">
        <v>519</v>
      </c>
      <c r="BL49" s="93">
        <v>523</v>
      </c>
      <c r="BM49" s="93">
        <v>517</v>
      </c>
      <c r="BN49" s="92">
        <v>32659</v>
      </c>
      <c r="BO49" s="93">
        <v>111823</v>
      </c>
      <c r="BP49" s="94">
        <v>32042</v>
      </c>
      <c r="BQ49" s="108">
        <f t="shared" si="147"/>
        <v>597.52629018163657</v>
      </c>
      <c r="BR49" s="108">
        <f t="shared" si="103"/>
        <v>177.98030347046966</v>
      </c>
      <c r="BS49" s="108">
        <f t="shared" si="148"/>
        <v>64.487800783212265</v>
      </c>
      <c r="BT49" s="109">
        <f t="shared" si="149"/>
        <v>3257.2196988771693</v>
      </c>
      <c r="BU49" s="108">
        <f>BT49-E49*1000/AV49</f>
        <v>1358.6534829979951</v>
      </c>
      <c r="BV49" s="110">
        <f t="shared" si="150"/>
        <v>622.11965466850461</v>
      </c>
      <c r="BW49" s="107">
        <f t="shared" si="123"/>
        <v>5.4511738686628108</v>
      </c>
      <c r="BX49" s="107">
        <f t="shared" si="124"/>
        <v>0.92588635307461598</v>
      </c>
      <c r="BY49" s="107">
        <f t="shared" si="125"/>
        <v>0.50762833373796568</v>
      </c>
      <c r="BZ49" s="78">
        <f t="shared" si="130"/>
        <v>0.69636841762110702</v>
      </c>
      <c r="CA49" s="79">
        <f t="shared" si="131"/>
        <v>-1.0674079835107375E-2</v>
      </c>
      <c r="CB49" s="115">
        <f t="shared" si="132"/>
        <v>0.11058565746500026</v>
      </c>
      <c r="CC49" s="76"/>
      <c r="CD49" s="91"/>
      <c r="CE49" s="111"/>
      <c r="CF49" s="111"/>
    </row>
    <row r="50" spans="1:84" s="112" customFormat="1" ht="15" customHeight="1" x14ac:dyDescent="0.2">
      <c r="A50" s="68" t="s">
        <v>70</v>
      </c>
      <c r="B50" s="92">
        <v>7526.8565200000003</v>
      </c>
      <c r="C50" s="93">
        <v>35431.298000000003</v>
      </c>
      <c r="D50" s="94">
        <v>12847.243</v>
      </c>
      <c r="E50" s="92">
        <v>6017.6522500000001</v>
      </c>
      <c r="F50" s="93">
        <v>28840.329000000002</v>
      </c>
      <c r="G50" s="94">
        <v>8861.3151400000006</v>
      </c>
      <c r="H50" s="95">
        <f t="shared" si="137"/>
        <v>1.4498122227938277</v>
      </c>
      <c r="I50" s="96">
        <f t="shared" si="2"/>
        <v>0.19901603064098272</v>
      </c>
      <c r="J50" s="97">
        <f t="shared" si="138"/>
        <v>0.22127915023421862</v>
      </c>
      <c r="K50" s="92">
        <v>3538.0736799999991</v>
      </c>
      <c r="L50" s="93">
        <v>17938.876260000001</v>
      </c>
      <c r="M50" s="93">
        <v>5843.2152600000009</v>
      </c>
      <c r="N50" s="98">
        <f t="shared" si="139"/>
        <v>0.65940722880102876</v>
      </c>
      <c r="O50" s="99">
        <f t="shared" si="108"/>
        <v>7.1458053107136044E-2</v>
      </c>
      <c r="P50" s="100">
        <f t="shared" si="140"/>
        <v>3.7400584563371142E-2</v>
      </c>
      <c r="Q50" s="92">
        <v>789.55849999999998</v>
      </c>
      <c r="R50" s="93">
        <v>2791.1828700000005</v>
      </c>
      <c r="S50" s="94">
        <v>797.29782000000012</v>
      </c>
      <c r="T50" s="101">
        <f t="shared" si="141"/>
        <v>8.9975111752994275E-2</v>
      </c>
      <c r="U50" s="102">
        <f t="shared" si="110"/>
        <v>-4.1231954923216518E-2</v>
      </c>
      <c r="V50" s="103">
        <f t="shared" si="142"/>
        <v>-6.8054371096764738E-3</v>
      </c>
      <c r="W50" s="92">
        <v>1137.74</v>
      </c>
      <c r="X50" s="93">
        <v>5417.0739999999996</v>
      </c>
      <c r="Y50" s="94">
        <v>1648.835</v>
      </c>
      <c r="Z50" s="101">
        <f t="shared" si="143"/>
        <v>0.18607113887160545</v>
      </c>
      <c r="AA50" s="102">
        <f t="shared" si="112"/>
        <v>-2.9959512049272941E-3</v>
      </c>
      <c r="AB50" s="103">
        <f t="shared" si="144"/>
        <v>-1.7586878963207764E-3</v>
      </c>
      <c r="AC50" s="92">
        <v>18454.74394</v>
      </c>
      <c r="AD50" s="93">
        <v>17015.829000000002</v>
      </c>
      <c r="AE50" s="93">
        <v>14682.200649999999</v>
      </c>
      <c r="AF50" s="93">
        <f t="shared" si="113"/>
        <v>-3772.5432900000014</v>
      </c>
      <c r="AG50" s="94">
        <f t="shared" si="114"/>
        <v>-2333.6283500000027</v>
      </c>
      <c r="AH50" s="92">
        <v>13593.105079999998</v>
      </c>
      <c r="AI50" s="93">
        <v>10110.752</v>
      </c>
      <c r="AJ50" s="93">
        <v>7453.9746399999995</v>
      </c>
      <c r="AK50" s="93">
        <f t="shared" si="99"/>
        <v>-6139.1304399999981</v>
      </c>
      <c r="AL50" s="94">
        <f t="shared" si="100"/>
        <v>-2656.777360000001</v>
      </c>
      <c r="AM50" s="101">
        <f>IF(D50=0,"0",(AE50/D50))</f>
        <v>1.1428289050031979</v>
      </c>
      <c r="AN50" s="102">
        <f t="shared" si="115"/>
        <v>-1.309023855968523</v>
      </c>
      <c r="AO50" s="103">
        <f>AM50-IF(C50=0,"0",(AD50/C50))</f>
        <v>0.66258036880788262</v>
      </c>
      <c r="AP50" s="101">
        <f t="shared" si="21"/>
        <v>0.5802003309192485</v>
      </c>
      <c r="AQ50" s="102">
        <f t="shared" si="117"/>
        <v>-1.2257468189807201</v>
      </c>
      <c r="AR50" s="103">
        <f t="shared" si="46"/>
        <v>0.29483816326736062</v>
      </c>
      <c r="AS50" s="102">
        <f t="shared" si="145"/>
        <v>0.84118153143575014</v>
      </c>
      <c r="AT50" s="102">
        <f t="shared" si="118"/>
        <v>-1.4176902868884138</v>
      </c>
      <c r="AU50" s="102">
        <f t="shared" si="146"/>
        <v>0.49060467081810599</v>
      </c>
      <c r="AV50" s="92">
        <v>6458</v>
      </c>
      <c r="AW50" s="93">
        <v>22934</v>
      </c>
      <c r="AX50" s="94">
        <v>5986</v>
      </c>
      <c r="AY50" s="104">
        <v>225.16226666666665</v>
      </c>
      <c r="AZ50" s="105">
        <v>227.70166666666665</v>
      </c>
      <c r="BA50" s="106">
        <v>232.88</v>
      </c>
      <c r="BB50" s="104">
        <v>314.68013333333334</v>
      </c>
      <c r="BC50" s="105">
        <v>310.45875000000007</v>
      </c>
      <c r="BD50" s="105">
        <v>304.26</v>
      </c>
      <c r="BE50" s="85">
        <f t="shared" si="127"/>
        <v>8.568075117370892</v>
      </c>
      <c r="BF50" s="84">
        <f t="shared" si="128"/>
        <v>-0.99243739005338405</v>
      </c>
      <c r="BG50" s="86">
        <f t="shared" si="129"/>
        <v>0.1747827245469491</v>
      </c>
      <c r="BH50" s="85">
        <f t="shared" si="119"/>
        <v>6.5579876859703328</v>
      </c>
      <c r="BI50" s="84">
        <f t="shared" si="120"/>
        <v>-0.28282124551183685</v>
      </c>
      <c r="BJ50" s="86">
        <f t="shared" si="121"/>
        <v>0.40204372669501431</v>
      </c>
      <c r="BK50" s="93">
        <v>534</v>
      </c>
      <c r="BL50" s="93">
        <v>531</v>
      </c>
      <c r="BM50" s="93">
        <v>512</v>
      </c>
      <c r="BN50" s="92">
        <v>33390</v>
      </c>
      <c r="BO50" s="93">
        <v>129109</v>
      </c>
      <c r="BP50" s="94">
        <v>34116</v>
      </c>
      <c r="BQ50" s="108">
        <f t="shared" si="147"/>
        <v>259.74074158752495</v>
      </c>
      <c r="BR50" s="108">
        <f t="shared" si="103"/>
        <v>79.517553507261397</v>
      </c>
      <c r="BS50" s="108">
        <f t="shared" si="148"/>
        <v>36.361046910933851</v>
      </c>
      <c r="BT50" s="109">
        <f t="shared" si="149"/>
        <v>1480.3399832943535</v>
      </c>
      <c r="BU50" s="108">
        <f t="shared" si="106"/>
        <v>548.52638001160346</v>
      </c>
      <c r="BV50" s="110">
        <f t="shared" si="150"/>
        <v>222.80405410624849</v>
      </c>
      <c r="BW50" s="107">
        <f t="shared" si="123"/>
        <v>5.6992983628466423</v>
      </c>
      <c r="BX50" s="107">
        <f t="shared" si="124"/>
        <v>0.52896699090486443</v>
      </c>
      <c r="BY50" s="107">
        <f t="shared" si="125"/>
        <v>6.9709106720367231E-2</v>
      </c>
      <c r="BZ50" s="78">
        <f t="shared" si="130"/>
        <v>0.7486832865168539</v>
      </c>
      <c r="CA50" s="79">
        <f t="shared" si="131"/>
        <v>4.6120478790556696E-2</v>
      </c>
      <c r="CB50" s="115">
        <f t="shared" si="132"/>
        <v>8.2537735346923879E-2</v>
      </c>
      <c r="CC50" s="76"/>
      <c r="CD50" s="91"/>
      <c r="CE50" s="111"/>
      <c r="CF50" s="111"/>
    </row>
    <row r="51" spans="1:84" s="112" customFormat="1" ht="15" customHeight="1" x14ac:dyDescent="0.2">
      <c r="A51" s="68" t="s">
        <v>71</v>
      </c>
      <c r="B51" s="92">
        <v>3720.39273</v>
      </c>
      <c r="C51" s="93">
        <v>16982.960999999999</v>
      </c>
      <c r="D51" s="94">
        <v>4735.5733599999994</v>
      </c>
      <c r="E51" s="92">
        <v>3521.4343900000003</v>
      </c>
      <c r="F51" s="93">
        <v>17088.34</v>
      </c>
      <c r="G51" s="94">
        <v>4893.5549099999998</v>
      </c>
      <c r="H51" s="95">
        <f t="shared" si="137"/>
        <v>0.96771640394242553</v>
      </c>
      <c r="I51" s="96">
        <f t="shared" si="2"/>
        <v>-8.8782828462696584E-2</v>
      </c>
      <c r="J51" s="97">
        <f t="shared" si="138"/>
        <v>-2.6116876528351596E-2</v>
      </c>
      <c r="K51" s="92">
        <v>2297.4786600000002</v>
      </c>
      <c r="L51" s="93">
        <v>12284.317600000002</v>
      </c>
      <c r="M51" s="93">
        <v>3610.0458200000003</v>
      </c>
      <c r="N51" s="98">
        <f t="shared" si="139"/>
        <v>0.73771437868672052</v>
      </c>
      <c r="O51" s="99">
        <f t="shared" si="108"/>
        <v>8.5287439674518684E-2</v>
      </c>
      <c r="P51" s="100">
        <f t="shared" si="140"/>
        <v>1.8843054731321529E-2</v>
      </c>
      <c r="Q51" s="92">
        <v>590.22272999999996</v>
      </c>
      <c r="R51" s="93">
        <v>2249.03458</v>
      </c>
      <c r="S51" s="94">
        <v>647.74370999999996</v>
      </c>
      <c r="T51" s="101">
        <f t="shared" si="141"/>
        <v>0.13236669903842971</v>
      </c>
      <c r="U51" s="102">
        <f t="shared" si="110"/>
        <v>-3.5241912860200592E-2</v>
      </c>
      <c r="V51" s="103">
        <f t="shared" si="142"/>
        <v>7.5446636983814153E-4</v>
      </c>
      <c r="W51" s="92">
        <v>457.601</v>
      </c>
      <c r="X51" s="93">
        <v>1795.0160000000001</v>
      </c>
      <c r="Y51" s="94">
        <v>438.11399999999998</v>
      </c>
      <c r="Z51" s="101">
        <f t="shared" si="143"/>
        <v>8.9528779804782035E-2</v>
      </c>
      <c r="AA51" s="102">
        <f t="shared" si="112"/>
        <v>-4.0418551117944582E-2</v>
      </c>
      <c r="AB51" s="103">
        <f t="shared" si="144"/>
        <v>-1.5514542132866682E-2</v>
      </c>
      <c r="AC51" s="92">
        <v>5581.9426300000005</v>
      </c>
      <c r="AD51" s="93">
        <v>8159.7280000000001</v>
      </c>
      <c r="AE51" s="93">
        <v>7171.6689999999999</v>
      </c>
      <c r="AF51" s="93">
        <f t="shared" si="113"/>
        <v>1589.7263699999994</v>
      </c>
      <c r="AG51" s="94">
        <f t="shared" si="114"/>
        <v>-988.0590000000002</v>
      </c>
      <c r="AH51" s="92">
        <v>3337.4161500000005</v>
      </c>
      <c r="AI51" s="93">
        <v>3289.498</v>
      </c>
      <c r="AJ51" s="93">
        <v>3279.5250899999992</v>
      </c>
      <c r="AK51" s="93">
        <f t="shared" si="99"/>
        <v>-57.891060000001289</v>
      </c>
      <c r="AL51" s="94">
        <f t="shared" si="100"/>
        <v>-9.9729100000008657</v>
      </c>
      <c r="AM51" s="101">
        <f t="shared" si="126"/>
        <v>1.5144246440308551</v>
      </c>
      <c r="AN51" s="102">
        <f t="shared" si="115"/>
        <v>1.4060828945128723E-2</v>
      </c>
      <c r="AO51" s="103">
        <f t="shared" si="116"/>
        <v>1.0339590762185047</v>
      </c>
      <c r="AP51" s="101">
        <f t="shared" si="21"/>
        <v>0.69252967712446112</v>
      </c>
      <c r="AQ51" s="102">
        <f t="shared" si="117"/>
        <v>-0.20453049695022596</v>
      </c>
      <c r="AR51" s="103">
        <f t="shared" si="46"/>
        <v>0.4988356563939183</v>
      </c>
      <c r="AS51" s="102">
        <f t="shared" si="145"/>
        <v>0.67017232877029254</v>
      </c>
      <c r="AT51" s="102">
        <f t="shared" si="118"/>
        <v>-0.27757105656081971</v>
      </c>
      <c r="AU51" s="102">
        <f t="shared" si="146"/>
        <v>0.47767276474008247</v>
      </c>
      <c r="AV51" s="92">
        <v>4004</v>
      </c>
      <c r="AW51" s="93">
        <v>12342</v>
      </c>
      <c r="AX51" s="94">
        <v>2509</v>
      </c>
      <c r="AY51" s="104">
        <v>114.25</v>
      </c>
      <c r="AZ51" s="105">
        <v>110.25</v>
      </c>
      <c r="BA51" s="106">
        <v>105.00000000000001</v>
      </c>
      <c r="BB51" s="104">
        <v>261</v>
      </c>
      <c r="BC51" s="105">
        <v>245</v>
      </c>
      <c r="BD51" s="105">
        <v>232</v>
      </c>
      <c r="BE51" s="85">
        <f t="shared" si="127"/>
        <v>7.9650793650793643</v>
      </c>
      <c r="BF51" s="84">
        <f t="shared" si="128"/>
        <v>-3.7169045882393794</v>
      </c>
      <c r="BG51" s="86">
        <f t="shared" si="129"/>
        <v>-1.3637188208616786</v>
      </c>
      <c r="BH51" s="85">
        <f t="shared" si="119"/>
        <v>3.6048850574712645</v>
      </c>
      <c r="BI51" s="84">
        <f t="shared" si="120"/>
        <v>-1.5087803320561939</v>
      </c>
      <c r="BJ51" s="86">
        <f t="shared" si="121"/>
        <v>-0.59307412620220479</v>
      </c>
      <c r="BK51" s="93">
        <v>405</v>
      </c>
      <c r="BL51" s="93">
        <v>405</v>
      </c>
      <c r="BM51" s="93">
        <v>405</v>
      </c>
      <c r="BN51" s="92">
        <v>21750</v>
      </c>
      <c r="BO51" s="93">
        <v>64450</v>
      </c>
      <c r="BP51" s="94">
        <v>14213</v>
      </c>
      <c r="BQ51" s="108">
        <f t="shared" si="147"/>
        <v>344.30133750791532</v>
      </c>
      <c r="BR51" s="108">
        <f t="shared" si="103"/>
        <v>182.39630808262797</v>
      </c>
      <c r="BS51" s="108">
        <f t="shared" si="148"/>
        <v>79.160297942360614</v>
      </c>
      <c r="BT51" s="109">
        <f t="shared" si="149"/>
        <v>1950.4005221203668</v>
      </c>
      <c r="BU51" s="108">
        <f t="shared" si="106"/>
        <v>1070.9214037387483</v>
      </c>
      <c r="BV51" s="110">
        <f t="shared" si="150"/>
        <v>565.83238081425748</v>
      </c>
      <c r="BW51" s="107">
        <f t="shared" si="123"/>
        <v>5.6648066958947787</v>
      </c>
      <c r="BX51" s="107">
        <f t="shared" si="124"/>
        <v>0.23273876382684655</v>
      </c>
      <c r="BY51" s="107">
        <f t="shared" si="125"/>
        <v>0.44280053805974351</v>
      </c>
      <c r="BZ51" s="78">
        <f t="shared" si="130"/>
        <v>0.39431266472464971</v>
      </c>
      <c r="CA51" s="79">
        <f t="shared" si="131"/>
        <v>-0.2090997364405604</v>
      </c>
      <c r="CB51" s="115">
        <f t="shared" si="132"/>
        <v>-4.1675835190790822E-2</v>
      </c>
      <c r="CC51" s="76"/>
      <c r="CD51" s="91"/>
      <c r="CE51" s="111"/>
      <c r="CF51" s="111"/>
    </row>
    <row r="52" spans="1:84" s="112" customFormat="1" ht="15" customHeight="1" x14ac:dyDescent="0.2">
      <c r="A52" s="68" t="s">
        <v>72</v>
      </c>
      <c r="B52" s="92">
        <v>6076.79756</v>
      </c>
      <c r="C52" s="93">
        <v>24351.236000000001</v>
      </c>
      <c r="D52" s="94">
        <v>8680.4778900000001</v>
      </c>
      <c r="E52" s="92">
        <v>4283.7815399999999</v>
      </c>
      <c r="F52" s="93">
        <v>20004.287</v>
      </c>
      <c r="G52" s="94">
        <v>6579.2565500000001</v>
      </c>
      <c r="H52" s="95">
        <f t="shared" si="137"/>
        <v>1.3193706346654015</v>
      </c>
      <c r="I52" s="96">
        <f t="shared" si="2"/>
        <v>-9.9188529301676098E-2</v>
      </c>
      <c r="J52" s="97">
        <f t="shared" si="138"/>
        <v>0.10206976310722005</v>
      </c>
      <c r="K52" s="92">
        <v>2890.48054</v>
      </c>
      <c r="L52" s="93">
        <v>9203.4307199999985</v>
      </c>
      <c r="M52" s="93">
        <v>4815.1989999999996</v>
      </c>
      <c r="N52" s="98">
        <f t="shared" si="139"/>
        <v>0.73187585305516012</v>
      </c>
      <c r="O52" s="99">
        <f t="shared" si="108"/>
        <v>5.7126099126298513E-2</v>
      </c>
      <c r="P52" s="100">
        <f t="shared" si="140"/>
        <v>0.27180293368542713</v>
      </c>
      <c r="Q52" s="92">
        <v>571.697</v>
      </c>
      <c r="R52" s="93">
        <v>3824.7829999999999</v>
      </c>
      <c r="S52" s="94">
        <v>645.92413999999985</v>
      </c>
      <c r="T52" s="101">
        <f t="shared" si="141"/>
        <v>9.817585544676774E-2</v>
      </c>
      <c r="U52" s="102">
        <f t="shared" si="110"/>
        <v>-3.5280296474555495E-2</v>
      </c>
      <c r="V52" s="103">
        <f t="shared" si="142"/>
        <v>-9.3022311226205912E-2</v>
      </c>
      <c r="W52" s="92">
        <v>821.60400000000004</v>
      </c>
      <c r="X52" s="93">
        <v>4198.1809999999996</v>
      </c>
      <c r="Y52" s="94">
        <v>1078.0029999999999</v>
      </c>
      <c r="Z52" s="101">
        <f t="shared" si="143"/>
        <v>0.16384875582941053</v>
      </c>
      <c r="AA52" s="102">
        <f t="shared" si="112"/>
        <v>-2.7945338320404606E-2</v>
      </c>
      <c r="AB52" s="103">
        <f t="shared" si="144"/>
        <v>-4.6015309808120047E-2</v>
      </c>
      <c r="AC52" s="92">
        <v>5799.777</v>
      </c>
      <c r="AD52" s="93">
        <v>4870.2510000000002</v>
      </c>
      <c r="AE52" s="93">
        <v>6465.1255799999999</v>
      </c>
      <c r="AF52" s="93">
        <f t="shared" si="113"/>
        <v>665.34857999999986</v>
      </c>
      <c r="AG52" s="94">
        <f t="shared" si="114"/>
        <v>1594.8745799999997</v>
      </c>
      <c r="AH52" s="92">
        <v>1058.193</v>
      </c>
      <c r="AI52" s="93">
        <v>1051.9939999999999</v>
      </c>
      <c r="AJ52" s="93">
        <v>998.26114000000007</v>
      </c>
      <c r="AK52" s="93">
        <f t="shared" si="99"/>
        <v>-59.931859999999915</v>
      </c>
      <c r="AL52" s="94">
        <f t="shared" si="100"/>
        <v>-53.732859999999846</v>
      </c>
      <c r="AM52" s="101">
        <f t="shared" si="126"/>
        <v>0.74478913049797535</v>
      </c>
      <c r="AN52" s="102">
        <f t="shared" si="115"/>
        <v>-0.20962426615300678</v>
      </c>
      <c r="AO52" s="103">
        <f t="shared" si="116"/>
        <v>0.54478897444840158</v>
      </c>
      <c r="AP52" s="101">
        <f t="shared" si="21"/>
        <v>0.11500071224765254</v>
      </c>
      <c r="AQ52" s="102">
        <f t="shared" si="117"/>
        <v>-5.9135909805625136E-2</v>
      </c>
      <c r="AR52" s="103">
        <f t="shared" si="46"/>
        <v>7.1799866097584431E-2</v>
      </c>
      <c r="AS52" s="102">
        <f t="shared" si="145"/>
        <v>0.15172856270515855</v>
      </c>
      <c r="AT52" s="102">
        <f t="shared" si="118"/>
        <v>-9.5294538290789987E-2</v>
      </c>
      <c r="AU52" s="102">
        <f t="shared" si="146"/>
        <v>9.9140135034629734E-2</v>
      </c>
      <c r="AV52" s="92">
        <v>5469</v>
      </c>
      <c r="AW52" s="93">
        <v>19437</v>
      </c>
      <c r="AX52" s="94">
        <v>4534</v>
      </c>
      <c r="AY52" s="104">
        <v>152.29</v>
      </c>
      <c r="AZ52" s="105">
        <v>152.46</v>
      </c>
      <c r="BA52" s="106">
        <v>157</v>
      </c>
      <c r="BB52" s="104">
        <v>304.28000000000003</v>
      </c>
      <c r="BC52" s="105">
        <v>298.61</v>
      </c>
      <c r="BD52" s="105">
        <v>291</v>
      </c>
      <c r="BE52" s="85">
        <f t="shared" si="127"/>
        <v>9.6263269639065818</v>
      </c>
      <c r="BF52" s="84">
        <f t="shared" si="128"/>
        <v>-2.3442554774881277</v>
      </c>
      <c r="BG52" s="86">
        <f t="shared" si="129"/>
        <v>-0.99777116019154199</v>
      </c>
      <c r="BH52" s="85">
        <f t="shared" si="119"/>
        <v>5.193585337915235</v>
      </c>
      <c r="BI52" s="84">
        <f t="shared" si="120"/>
        <v>-0.79760698494528803</v>
      </c>
      <c r="BJ52" s="86">
        <f t="shared" si="121"/>
        <v>-0.23071391529128871</v>
      </c>
      <c r="BK52" s="93">
        <v>372</v>
      </c>
      <c r="BL52" s="93">
        <v>373</v>
      </c>
      <c r="BM52" s="93">
        <v>373</v>
      </c>
      <c r="BN52" s="92">
        <v>23553</v>
      </c>
      <c r="BO52" s="93">
        <v>87481</v>
      </c>
      <c r="BP52" s="94">
        <v>22839</v>
      </c>
      <c r="BQ52" s="108">
        <f t="shared" si="147"/>
        <v>288.07113052235212</v>
      </c>
      <c r="BR52" s="108">
        <f t="shared" si="103"/>
        <v>106.19274815067973</v>
      </c>
      <c r="BS52" s="108">
        <f t="shared" si="148"/>
        <v>59.401053591361404</v>
      </c>
      <c r="BT52" s="109">
        <f t="shared" si="149"/>
        <v>1451.0931958535509</v>
      </c>
      <c r="BU52" s="108">
        <f t="shared" si="106"/>
        <v>667.80895010478514</v>
      </c>
      <c r="BV52" s="110">
        <f t="shared" si="150"/>
        <v>421.90726181023138</v>
      </c>
      <c r="BW52" s="107">
        <f t="shared" si="123"/>
        <v>5.0372739303043668</v>
      </c>
      <c r="BX52" s="107">
        <f t="shared" si="124"/>
        <v>0.73063651944314856</v>
      </c>
      <c r="BY52" s="107">
        <f t="shared" si="125"/>
        <v>0.53652793040726365</v>
      </c>
      <c r="BZ52" s="78">
        <f t="shared" si="130"/>
        <v>0.68798385396270745</v>
      </c>
      <c r="CA52" s="79">
        <f t="shared" si="131"/>
        <v>-2.3415203666868445E-2</v>
      </c>
      <c r="CB52" s="115">
        <f t="shared" si="132"/>
        <v>4.5426286663137083E-2</v>
      </c>
      <c r="CC52" s="76"/>
      <c r="CD52" s="91"/>
      <c r="CE52" s="111"/>
      <c r="CF52" s="111"/>
    </row>
    <row r="53" spans="1:84" s="112" customFormat="1" ht="15" customHeight="1" x14ac:dyDescent="0.2">
      <c r="A53" s="68" t="s">
        <v>73</v>
      </c>
      <c r="B53" s="92">
        <v>5601.1800700000003</v>
      </c>
      <c r="C53" s="93">
        <v>26818.003000000001</v>
      </c>
      <c r="D53" s="94">
        <v>11172.938400000001</v>
      </c>
      <c r="E53" s="92">
        <v>5270.1664800000008</v>
      </c>
      <c r="F53" s="93">
        <v>26513.06</v>
      </c>
      <c r="G53" s="94">
        <v>9899.5365600000005</v>
      </c>
      <c r="H53" s="95">
        <f t="shared" si="137"/>
        <v>1.1286324700436281</v>
      </c>
      <c r="I53" s="96">
        <f t="shared" si="2"/>
        <v>6.5823526292765777E-2</v>
      </c>
      <c r="J53" s="97">
        <f t="shared" si="138"/>
        <v>0.11713085536769108</v>
      </c>
      <c r="K53" s="92">
        <v>3364.8467099999998</v>
      </c>
      <c r="L53" s="93">
        <v>17301.787700000001</v>
      </c>
      <c r="M53" s="93">
        <v>5881.4618099999998</v>
      </c>
      <c r="N53" s="98">
        <f t="shared" si="139"/>
        <v>0.5941148632921458</v>
      </c>
      <c r="O53" s="99">
        <f t="shared" si="108"/>
        <v>-4.4355804146807509E-2</v>
      </c>
      <c r="P53" s="100">
        <f t="shared" si="140"/>
        <v>-5.8461176591594555E-2</v>
      </c>
      <c r="Q53" s="92">
        <v>697.13038000000006</v>
      </c>
      <c r="R53" s="93">
        <v>2762.1829600000001</v>
      </c>
      <c r="S53" s="94">
        <v>884.3309099999999</v>
      </c>
      <c r="T53" s="101">
        <f t="shared" si="141"/>
        <v>8.9330536297347621E-2</v>
      </c>
      <c r="U53" s="102">
        <f t="shared" si="110"/>
        <v>-4.2948089557371102E-2</v>
      </c>
      <c r="V53" s="103">
        <f t="shared" si="142"/>
        <v>-1.485143892542938E-2</v>
      </c>
      <c r="W53" s="92">
        <v>929.24300000000005</v>
      </c>
      <c r="X53" s="93">
        <v>5064.1450000000004</v>
      </c>
      <c r="Y53" s="94">
        <v>2813.0749999999998</v>
      </c>
      <c r="Z53" s="101">
        <f t="shared" si="143"/>
        <v>0.28416229213865335</v>
      </c>
      <c r="AA53" s="102">
        <f t="shared" si="112"/>
        <v>0.10784091718277153</v>
      </c>
      <c r="AB53" s="103">
        <f t="shared" si="144"/>
        <v>9.3156614182204722E-2</v>
      </c>
      <c r="AC53" s="92">
        <v>5867.6156699999983</v>
      </c>
      <c r="AD53" s="93">
        <v>8143.4750000000004</v>
      </c>
      <c r="AE53" s="93">
        <v>6805.7571500000004</v>
      </c>
      <c r="AF53" s="93">
        <f t="shared" si="113"/>
        <v>938.14148000000205</v>
      </c>
      <c r="AG53" s="94">
        <f t="shared" si="114"/>
        <v>-1337.71785</v>
      </c>
      <c r="AH53" s="92">
        <v>1222.3835800000002</v>
      </c>
      <c r="AI53" s="93">
        <v>15.282999999999999</v>
      </c>
      <c r="AJ53" s="93">
        <v>347.89873999999998</v>
      </c>
      <c r="AK53" s="93">
        <f t="shared" si="99"/>
        <v>-874.48484000000019</v>
      </c>
      <c r="AL53" s="94">
        <f t="shared" si="100"/>
        <v>332.61573999999996</v>
      </c>
      <c r="AM53" s="101">
        <f t="shared" si="126"/>
        <v>0.60912867379632196</v>
      </c>
      <c r="AN53" s="102">
        <f t="shared" si="115"/>
        <v>-0.43843908811639198</v>
      </c>
      <c r="AO53" s="103">
        <f t="shared" si="116"/>
        <v>0.30547164907304186</v>
      </c>
      <c r="AP53" s="101">
        <f t="shared" si="21"/>
        <v>3.1137622668715326E-2</v>
      </c>
      <c r="AQ53" s="102">
        <f t="shared" si="117"/>
        <v>-0.18709917113605876</v>
      </c>
      <c r="AR53" s="103">
        <f t="shared" si="46"/>
        <v>3.0567744292611037E-2</v>
      </c>
      <c r="AS53" s="102">
        <f t="shared" si="145"/>
        <v>3.5142931983878641E-2</v>
      </c>
      <c r="AT53" s="102">
        <f t="shared" si="118"/>
        <v>-0.19680108432734802</v>
      </c>
      <c r="AU53" s="102">
        <f t="shared" si="146"/>
        <v>3.4566499086280247E-2</v>
      </c>
      <c r="AV53" s="92">
        <v>5285</v>
      </c>
      <c r="AW53" s="93">
        <v>17311</v>
      </c>
      <c r="AX53" s="94">
        <v>4301</v>
      </c>
      <c r="AY53" s="104">
        <v>158.79</v>
      </c>
      <c r="AZ53" s="105">
        <v>152.42999999999998</v>
      </c>
      <c r="BA53" s="106">
        <v>148.26</v>
      </c>
      <c r="BB53" s="104">
        <v>303.61</v>
      </c>
      <c r="BC53" s="105">
        <v>294.26999999999987</v>
      </c>
      <c r="BD53" s="105">
        <v>279.39999999999998</v>
      </c>
      <c r="BE53" s="85">
        <f t="shared" si="127"/>
        <v>9.6699491883627875</v>
      </c>
      <c r="BF53" s="84">
        <f t="shared" si="128"/>
        <v>-1.4243682539614575</v>
      </c>
      <c r="BG53" s="86">
        <f t="shared" si="129"/>
        <v>0.20604225840586565</v>
      </c>
      <c r="BH53" s="85">
        <f t="shared" si="119"/>
        <v>5.1312335958005253</v>
      </c>
      <c r="BI53" s="84">
        <f t="shared" si="120"/>
        <v>-0.67116641298267243</v>
      </c>
      <c r="BJ53" s="86">
        <f t="shared" si="121"/>
        <v>0.22898962484414564</v>
      </c>
      <c r="BK53" s="93">
        <v>417</v>
      </c>
      <c r="BL53" s="93">
        <v>425</v>
      </c>
      <c r="BM53" s="93">
        <v>444</v>
      </c>
      <c r="BN53" s="92">
        <v>27334</v>
      </c>
      <c r="BO53" s="93">
        <v>100739</v>
      </c>
      <c r="BP53" s="94">
        <v>28962</v>
      </c>
      <c r="BQ53" s="108">
        <f t="shared" si="147"/>
        <v>341.81122021959811</v>
      </c>
      <c r="BR53" s="108">
        <f t="shared" si="103"/>
        <v>149.00495403096855</v>
      </c>
      <c r="BS53" s="108">
        <f t="shared" si="148"/>
        <v>78.62556223212556</v>
      </c>
      <c r="BT53" s="109">
        <f t="shared" si="149"/>
        <v>2301.6825296442689</v>
      </c>
      <c r="BU53" s="108">
        <f t="shared" si="106"/>
        <v>1304.4892505524997</v>
      </c>
      <c r="BV53" s="110">
        <f t="shared" si="150"/>
        <v>770.10954137091676</v>
      </c>
      <c r="BW53" s="107">
        <f t="shared" si="123"/>
        <v>6.7337828411997211</v>
      </c>
      <c r="BX53" s="107">
        <f t="shared" si="124"/>
        <v>1.5617866254948964</v>
      </c>
      <c r="BY53" s="107">
        <f t="shared" si="125"/>
        <v>0.91441943065151499</v>
      </c>
      <c r="BZ53" s="78">
        <f t="shared" si="130"/>
        <v>0.73291831156999687</v>
      </c>
      <c r="CA53" s="79">
        <f t="shared" si="131"/>
        <v>-3.5891117048664212E-3</v>
      </c>
      <c r="CB53" s="115">
        <f t="shared" si="132"/>
        <v>8.3512993278296643E-2</v>
      </c>
      <c r="CC53" s="76"/>
      <c r="CD53" s="91"/>
      <c r="CE53" s="111"/>
      <c r="CF53" s="111"/>
    </row>
    <row r="54" spans="1:84" s="112" customFormat="1" ht="15" customHeight="1" x14ac:dyDescent="0.2">
      <c r="A54" s="68" t="s">
        <v>74</v>
      </c>
      <c r="B54" s="92">
        <v>3509.893</v>
      </c>
      <c r="C54" s="93">
        <v>17143.524000000001</v>
      </c>
      <c r="D54" s="94">
        <v>4619.7619999999997</v>
      </c>
      <c r="E54" s="92">
        <v>3597.5309999999999</v>
      </c>
      <c r="F54" s="93">
        <v>17185.827000000001</v>
      </c>
      <c r="G54" s="94">
        <v>6358.6769999999997</v>
      </c>
      <c r="H54" s="95">
        <f t="shared" si="137"/>
        <v>0.72652880465543379</v>
      </c>
      <c r="I54" s="96">
        <f t="shared" si="2"/>
        <v>-0.24911059914678502</v>
      </c>
      <c r="J54" s="97">
        <f t="shared" si="138"/>
        <v>-0.27100969029159439</v>
      </c>
      <c r="K54" s="92">
        <v>2341.2370000000001</v>
      </c>
      <c r="L54" s="93">
        <v>12013.727000000001</v>
      </c>
      <c r="M54" s="93">
        <v>4155.4129999999996</v>
      </c>
      <c r="N54" s="98">
        <f t="shared" si="139"/>
        <v>0.65350276480469127</v>
      </c>
      <c r="O54" s="99">
        <f t="shared" si="108"/>
        <v>2.7128202566109039E-3</v>
      </c>
      <c r="P54" s="100">
        <f t="shared" si="140"/>
        <v>-4.5545759307648481E-2</v>
      </c>
      <c r="Q54" s="92">
        <v>456.54199999999997</v>
      </c>
      <c r="R54" s="93">
        <v>1889.6890000000001</v>
      </c>
      <c r="S54" s="94">
        <v>516.61</v>
      </c>
      <c r="T54" s="101">
        <f t="shared" si="141"/>
        <v>8.1244887890987397E-2</v>
      </c>
      <c r="U54" s="102">
        <f t="shared" si="110"/>
        <v>-4.5659369501096211E-2</v>
      </c>
      <c r="V54" s="103">
        <f t="shared" si="142"/>
        <v>-2.8711356868138832E-2</v>
      </c>
      <c r="W54" s="92">
        <v>649.87900000000002</v>
      </c>
      <c r="X54" s="93">
        <v>2560.88</v>
      </c>
      <c r="Y54" s="94">
        <v>866.90800000000002</v>
      </c>
      <c r="Z54" s="101">
        <f t="shared" si="143"/>
        <v>0.13633464948762142</v>
      </c>
      <c r="AA54" s="102">
        <f t="shared" si="112"/>
        <v>-4.4311187893627008E-2</v>
      </c>
      <c r="AB54" s="103">
        <f t="shared" si="144"/>
        <v>-1.2676509533122826E-2</v>
      </c>
      <c r="AC54" s="92">
        <v>3637.4119100000003</v>
      </c>
      <c r="AD54" s="93">
        <v>17416.044000000002</v>
      </c>
      <c r="AE54" s="93">
        <v>4698.9249099999997</v>
      </c>
      <c r="AF54" s="93">
        <f t="shared" si="113"/>
        <v>1061.5129999999995</v>
      </c>
      <c r="AG54" s="94">
        <f t="shared" si="114"/>
        <v>-12717.119090000002</v>
      </c>
      <c r="AH54" s="92">
        <v>0</v>
      </c>
      <c r="AI54" s="93">
        <v>0</v>
      </c>
      <c r="AJ54" s="93">
        <v>0</v>
      </c>
      <c r="AK54" s="93">
        <f t="shared" si="99"/>
        <v>0</v>
      </c>
      <c r="AL54" s="94">
        <f t="shared" si="100"/>
        <v>0</v>
      </c>
      <c r="AM54" s="101">
        <f t="shared" si="126"/>
        <v>1.0171357117531163</v>
      </c>
      <c r="AN54" s="102">
        <f t="shared" si="115"/>
        <v>-1.919556957084434E-2</v>
      </c>
      <c r="AO54" s="103">
        <f t="shared" si="116"/>
        <v>1.2393301223616593E-3</v>
      </c>
      <c r="AP54" s="101">
        <f t="shared" si="21"/>
        <v>0</v>
      </c>
      <c r="AQ54" s="102">
        <f t="shared" si="117"/>
        <v>0</v>
      </c>
      <c r="AR54" s="103">
        <f t="shared" si="46"/>
        <v>0</v>
      </c>
      <c r="AS54" s="102">
        <f t="shared" si="145"/>
        <v>0</v>
      </c>
      <c r="AT54" s="102">
        <f t="shared" si="118"/>
        <v>0</v>
      </c>
      <c r="AU54" s="102">
        <f t="shared" si="146"/>
        <v>0</v>
      </c>
      <c r="AV54" s="92">
        <v>3375</v>
      </c>
      <c r="AW54" s="93">
        <v>10607</v>
      </c>
      <c r="AX54" s="94">
        <v>2488</v>
      </c>
      <c r="AY54" s="104">
        <v>106.91</v>
      </c>
      <c r="AZ54" s="105">
        <v>98.571176470588242</v>
      </c>
      <c r="BA54" s="106">
        <v>97</v>
      </c>
      <c r="BB54" s="104">
        <v>219.1</v>
      </c>
      <c r="BC54" s="105">
        <v>205.29946524064169</v>
      </c>
      <c r="BD54" s="105">
        <v>227</v>
      </c>
      <c r="BE54" s="85">
        <f t="shared" si="127"/>
        <v>8.5498281786941579</v>
      </c>
      <c r="BF54" s="84">
        <f t="shared" si="128"/>
        <v>-1.973041524794759</v>
      </c>
      <c r="BG54" s="86">
        <f t="shared" si="129"/>
        <v>-0.41746528696119611</v>
      </c>
      <c r="BH54" s="85">
        <f t="shared" si="119"/>
        <v>3.6534508076358296</v>
      </c>
      <c r="BI54" s="84">
        <f t="shared" si="120"/>
        <v>-1.4811909084755355</v>
      </c>
      <c r="BJ54" s="86">
        <f t="shared" si="121"/>
        <v>-0.65204831108123162</v>
      </c>
      <c r="BK54" s="93">
        <v>242</v>
      </c>
      <c r="BL54" s="93">
        <v>225</v>
      </c>
      <c r="BM54" s="93">
        <v>272</v>
      </c>
      <c r="BN54" s="92">
        <v>15865</v>
      </c>
      <c r="BO54" s="93">
        <v>51999</v>
      </c>
      <c r="BP54" s="94">
        <v>12758</v>
      </c>
      <c r="BQ54" s="108">
        <f t="shared" si="147"/>
        <v>498.40703872080263</v>
      </c>
      <c r="BR54" s="108">
        <f t="shared" si="103"/>
        <v>271.64807244283224</v>
      </c>
      <c r="BS54" s="108">
        <f t="shared" si="148"/>
        <v>167.90400981640062</v>
      </c>
      <c r="BT54" s="109">
        <f t="shared" si="149"/>
        <v>2555.7383440514468</v>
      </c>
      <c r="BU54" s="108">
        <f t="shared" si="106"/>
        <v>1489.8032329403356</v>
      </c>
      <c r="BV54" s="110">
        <f t="shared" si="150"/>
        <v>935.50387624716654</v>
      </c>
      <c r="BW54" s="107">
        <f t="shared" si="123"/>
        <v>5.127813504823151</v>
      </c>
      <c r="BX54" s="107">
        <f t="shared" si="124"/>
        <v>0.42707276408241057</v>
      </c>
      <c r="BY54" s="107">
        <f t="shared" si="125"/>
        <v>0.22548485393222961</v>
      </c>
      <c r="BZ54" s="78">
        <f t="shared" si="130"/>
        <v>0.52701586252478516</v>
      </c>
      <c r="CA54" s="79">
        <f t="shared" si="131"/>
        <v>-0.20958920758386002</v>
      </c>
      <c r="CB54" s="115">
        <f t="shared" si="132"/>
        <v>-0.10615308724690431</v>
      </c>
      <c r="CC54" s="76"/>
      <c r="CD54" s="91"/>
      <c r="CE54" s="111"/>
      <c r="CF54" s="111"/>
    </row>
    <row r="55" spans="1:84" s="112" customFormat="1" ht="14.25" customHeight="1" x14ac:dyDescent="0.2">
      <c r="A55" s="68" t="s">
        <v>75</v>
      </c>
      <c r="B55" s="92">
        <v>303.45499999999998</v>
      </c>
      <c r="C55" s="93">
        <v>1224.7909999999999</v>
      </c>
      <c r="D55" s="94">
        <v>248.29900000000001</v>
      </c>
      <c r="E55" s="92">
        <v>418.661</v>
      </c>
      <c r="F55" s="93">
        <v>1680.5409999999999</v>
      </c>
      <c r="G55" s="94">
        <v>398.66399999999999</v>
      </c>
      <c r="H55" s="95">
        <f t="shared" si="137"/>
        <v>0.62282774466718849</v>
      </c>
      <c r="I55" s="96">
        <f t="shared" si="2"/>
        <v>-0.10199496392042773</v>
      </c>
      <c r="J55" s="97">
        <f t="shared" si="138"/>
        <v>-0.10597982384795035</v>
      </c>
      <c r="K55" s="92">
        <v>215.465</v>
      </c>
      <c r="L55" s="93">
        <v>881.03099999999995</v>
      </c>
      <c r="M55" s="93">
        <v>232.22200000000001</v>
      </c>
      <c r="N55" s="98">
        <f t="shared" si="139"/>
        <v>0.58250055184315619</v>
      </c>
      <c r="O55" s="99">
        <f t="shared" si="108"/>
        <v>6.7847885365982519E-2</v>
      </c>
      <c r="P55" s="100">
        <f t="shared" si="140"/>
        <v>5.8246159953877719E-2</v>
      </c>
      <c r="Q55" s="92">
        <v>138.69900000000001</v>
      </c>
      <c r="R55" s="93">
        <v>412.79899999999998</v>
      </c>
      <c r="S55" s="94">
        <v>100.03</v>
      </c>
      <c r="T55" s="101">
        <f t="shared" si="141"/>
        <v>0.25091304958561594</v>
      </c>
      <c r="U55" s="102">
        <f t="shared" si="110"/>
        <v>-8.0378854843026815E-2</v>
      </c>
      <c r="V55" s="103">
        <f t="shared" si="142"/>
        <v>5.2784592959413679E-3</v>
      </c>
      <c r="W55" s="92">
        <v>3.4780000000000002</v>
      </c>
      <c r="X55" s="93">
        <v>13.837999999999999</v>
      </c>
      <c r="Y55" s="94">
        <v>5.9969999999999999</v>
      </c>
      <c r="Z55" s="101">
        <f t="shared" si="143"/>
        <v>1.5042742760821144E-2</v>
      </c>
      <c r="AA55" s="102">
        <f t="shared" si="112"/>
        <v>6.7353054786286285E-3</v>
      </c>
      <c r="AB55" s="103">
        <f t="shared" si="144"/>
        <v>6.8084896244799305E-3</v>
      </c>
      <c r="AC55" s="92">
        <v>386.42700000000002</v>
      </c>
      <c r="AD55" s="93">
        <v>560.87</v>
      </c>
      <c r="AE55" s="93">
        <v>435.12799999999999</v>
      </c>
      <c r="AF55" s="93">
        <f t="shared" si="113"/>
        <v>48.700999999999965</v>
      </c>
      <c r="AG55" s="94">
        <f t="shared" si="114"/>
        <v>-125.74200000000002</v>
      </c>
      <c r="AH55" s="92">
        <v>0</v>
      </c>
      <c r="AI55" s="93">
        <v>0</v>
      </c>
      <c r="AJ55" s="93">
        <v>0</v>
      </c>
      <c r="AK55" s="93">
        <f t="shared" si="99"/>
        <v>0</v>
      </c>
      <c r="AL55" s="94">
        <f t="shared" si="100"/>
        <v>0</v>
      </c>
      <c r="AM55" s="101">
        <f t="shared" si="126"/>
        <v>1.752435571629366</v>
      </c>
      <c r="AN55" s="102">
        <f t="shared" si="115"/>
        <v>0.47901117591995268</v>
      </c>
      <c r="AO55" s="103">
        <f t="shared" si="116"/>
        <v>1.2945043817365598</v>
      </c>
      <c r="AP55" s="101">
        <f t="shared" si="21"/>
        <v>0</v>
      </c>
      <c r="AQ55" s="102">
        <f t="shared" si="117"/>
        <v>0</v>
      </c>
      <c r="AR55" s="103">
        <f t="shared" si="46"/>
        <v>0</v>
      </c>
      <c r="AS55" s="102">
        <f t="shared" si="145"/>
        <v>0</v>
      </c>
      <c r="AT55" s="102">
        <f t="shared" si="118"/>
        <v>0</v>
      </c>
      <c r="AU55" s="102">
        <f t="shared" si="146"/>
        <v>0</v>
      </c>
      <c r="AV55" s="92">
        <v>706</v>
      </c>
      <c r="AW55" s="93">
        <v>2885</v>
      </c>
      <c r="AX55" s="94">
        <v>489</v>
      </c>
      <c r="AY55" s="104">
        <v>8</v>
      </c>
      <c r="AZ55" s="105">
        <v>8</v>
      </c>
      <c r="BA55" s="106">
        <v>7</v>
      </c>
      <c r="BB55" s="104">
        <v>17</v>
      </c>
      <c r="BC55" s="105">
        <v>17</v>
      </c>
      <c r="BD55" s="105">
        <v>17</v>
      </c>
      <c r="BE55" s="85">
        <f t="shared" si="127"/>
        <v>23.285714285714288</v>
      </c>
      <c r="BF55" s="84">
        <f t="shared" si="128"/>
        <v>-6.1309523809523796</v>
      </c>
      <c r="BG55" s="86">
        <f t="shared" si="129"/>
        <v>-6.7663690476190439</v>
      </c>
      <c r="BH55" s="85">
        <f t="shared" si="119"/>
        <v>9.5882352941176467</v>
      </c>
      <c r="BI55" s="84">
        <f t="shared" si="120"/>
        <v>-4.2549019607843146</v>
      </c>
      <c r="BJ55" s="86">
        <f t="shared" si="121"/>
        <v>-4.5539215686274517</v>
      </c>
      <c r="BK55" s="93">
        <v>136</v>
      </c>
      <c r="BL55" s="93">
        <v>136</v>
      </c>
      <c r="BM55" s="93">
        <v>136</v>
      </c>
      <c r="BN55" s="92">
        <v>7198</v>
      </c>
      <c r="BO55" s="93">
        <v>28158</v>
      </c>
      <c r="BP55" s="94">
        <v>4457</v>
      </c>
      <c r="BQ55" s="108">
        <f t="shared" si="147"/>
        <v>89.446713035674222</v>
      </c>
      <c r="BR55" s="108">
        <f t="shared" si="103"/>
        <v>31.283195391884277</v>
      </c>
      <c r="BS55" s="108">
        <f t="shared" si="148"/>
        <v>29.764171661997111</v>
      </c>
      <c r="BT55" s="109">
        <f t="shared" si="149"/>
        <v>815.2638036809816</v>
      </c>
      <c r="BU55" s="108">
        <f>BT55-E55*1000/AV55</f>
        <v>222.25955438919686</v>
      </c>
      <c r="BV55" s="110">
        <f t="shared" si="150"/>
        <v>232.75392499813927</v>
      </c>
      <c r="BW55" s="107">
        <f t="shared" si="123"/>
        <v>9.1145194274028629</v>
      </c>
      <c r="BX55" s="107">
        <f t="shared" si="124"/>
        <v>-1.0809479946934548</v>
      </c>
      <c r="BY55" s="107">
        <f t="shared" si="125"/>
        <v>-0.64561922077738032</v>
      </c>
      <c r="BZ55" s="78">
        <f t="shared" si="130"/>
        <v>0.36822538003965632</v>
      </c>
      <c r="CA55" s="79">
        <f t="shared" si="131"/>
        <v>-0.22645406477197627</v>
      </c>
      <c r="CB55" s="115">
        <f t="shared" si="132"/>
        <v>-0.19901877789749112</v>
      </c>
      <c r="CC55" s="76"/>
      <c r="CD55" s="91"/>
      <c r="CE55" s="111"/>
      <c r="CF55" s="111"/>
    </row>
    <row r="56" spans="1:84" s="112" customFormat="1" ht="15" customHeight="1" x14ac:dyDescent="0.2">
      <c r="A56" s="68" t="s">
        <v>76</v>
      </c>
      <c r="B56" s="92">
        <v>746.38699999999994</v>
      </c>
      <c r="C56" s="93">
        <v>3408.6120000000001</v>
      </c>
      <c r="D56" s="94">
        <v>946.37</v>
      </c>
      <c r="E56" s="92">
        <v>708.13699999999994</v>
      </c>
      <c r="F56" s="93">
        <v>3237.2779999999998</v>
      </c>
      <c r="G56" s="94">
        <v>1028.009</v>
      </c>
      <c r="H56" s="95">
        <f t="shared" si="137"/>
        <v>0.92058532561485351</v>
      </c>
      <c r="I56" s="96">
        <f t="shared" si="2"/>
        <v>-0.13342964606435537</v>
      </c>
      <c r="J56" s="97">
        <f t="shared" si="138"/>
        <v>-0.13234000239219457</v>
      </c>
      <c r="K56" s="92">
        <v>383.709</v>
      </c>
      <c r="L56" s="93">
        <v>2106.6750000000002</v>
      </c>
      <c r="M56" s="93">
        <v>689.68299999999999</v>
      </c>
      <c r="N56" s="98">
        <f t="shared" si="139"/>
        <v>0.67089198635420511</v>
      </c>
      <c r="O56" s="99">
        <f>N56-IF(E56=0,"0",(K56/E56))</f>
        <v>0.1290349728102157</v>
      </c>
      <c r="P56" s="100">
        <f t="shared" si="140"/>
        <v>2.01369384404948E-2</v>
      </c>
      <c r="Q56" s="92">
        <v>106.554</v>
      </c>
      <c r="R56" s="93">
        <v>372.05500000000001</v>
      </c>
      <c r="S56" s="94">
        <v>127.337</v>
      </c>
      <c r="T56" s="101">
        <f t="shared" si="141"/>
        <v>0.12386759259889749</v>
      </c>
      <c r="U56" s="102">
        <f t="shared" si="110"/>
        <v>-2.660329086009422E-2</v>
      </c>
      <c r="V56" s="103">
        <f t="shared" si="142"/>
        <v>8.9392484776944225E-3</v>
      </c>
      <c r="W56" s="92">
        <v>170.60400000000001</v>
      </c>
      <c r="X56" s="93">
        <v>568.68200000000002</v>
      </c>
      <c r="Y56" s="94">
        <v>180.30799999999999</v>
      </c>
      <c r="Z56" s="101">
        <f t="shared" si="143"/>
        <v>0.17539535159711636</v>
      </c>
      <c r="AA56" s="102">
        <f t="shared" si="112"/>
        <v>-6.5524131497256666E-2</v>
      </c>
      <c r="AB56" s="103">
        <f t="shared" si="144"/>
        <v>-2.7136593532911535E-4</v>
      </c>
      <c r="AC56" s="92">
        <v>310.02600000000001</v>
      </c>
      <c r="AD56" s="93">
        <v>529.27200000000005</v>
      </c>
      <c r="AE56" s="93">
        <v>291.39699999999999</v>
      </c>
      <c r="AF56" s="93">
        <f t="shared" si="113"/>
        <v>-18.629000000000019</v>
      </c>
      <c r="AG56" s="94">
        <f t="shared" si="114"/>
        <v>-237.87500000000006</v>
      </c>
      <c r="AH56" s="92">
        <v>0</v>
      </c>
      <c r="AI56" s="93">
        <v>0</v>
      </c>
      <c r="AJ56" s="93">
        <v>0</v>
      </c>
      <c r="AK56" s="93">
        <f t="shared" si="99"/>
        <v>0</v>
      </c>
      <c r="AL56" s="94">
        <f t="shared" si="100"/>
        <v>0</v>
      </c>
      <c r="AM56" s="101">
        <f t="shared" si="126"/>
        <v>0.30791022538753343</v>
      </c>
      <c r="AN56" s="102">
        <f t="shared" si="115"/>
        <v>-0.10745874540107897</v>
      </c>
      <c r="AO56" s="103">
        <f t="shared" si="116"/>
        <v>0.15263529236494242</v>
      </c>
      <c r="AP56" s="101">
        <f t="shared" si="21"/>
        <v>0</v>
      </c>
      <c r="AQ56" s="102">
        <f t="shared" si="117"/>
        <v>0</v>
      </c>
      <c r="AR56" s="103">
        <f t="shared" si="46"/>
        <v>0</v>
      </c>
      <c r="AS56" s="102">
        <f t="shared" si="145"/>
        <v>0</v>
      </c>
      <c r="AT56" s="102">
        <f t="shared" si="118"/>
        <v>0</v>
      </c>
      <c r="AU56" s="102">
        <f t="shared" si="146"/>
        <v>0</v>
      </c>
      <c r="AV56" s="92">
        <v>507</v>
      </c>
      <c r="AW56" s="93">
        <v>1741</v>
      </c>
      <c r="AX56" s="94">
        <v>456</v>
      </c>
      <c r="AY56" s="104">
        <v>15</v>
      </c>
      <c r="AZ56" s="105">
        <v>15</v>
      </c>
      <c r="BA56" s="106">
        <v>16</v>
      </c>
      <c r="BB56" s="104">
        <v>31</v>
      </c>
      <c r="BC56" s="105">
        <v>31</v>
      </c>
      <c r="BD56" s="105">
        <v>28</v>
      </c>
      <c r="BE56" s="85">
        <f t="shared" si="127"/>
        <v>9.5</v>
      </c>
      <c r="BF56" s="84">
        <f t="shared" si="128"/>
        <v>-1.7666666666666657</v>
      </c>
      <c r="BG56" s="86">
        <f t="shared" si="129"/>
        <v>-0.1722222222222225</v>
      </c>
      <c r="BH56" s="85">
        <f t="shared" si="119"/>
        <v>5.4285714285714279</v>
      </c>
      <c r="BI56" s="84">
        <f t="shared" si="120"/>
        <v>-2.3041474654379002E-2</v>
      </c>
      <c r="BJ56" s="86">
        <f t="shared" si="121"/>
        <v>0.748463901689707</v>
      </c>
      <c r="BK56" s="93">
        <v>100</v>
      </c>
      <c r="BL56" s="93">
        <v>100</v>
      </c>
      <c r="BM56" s="93">
        <v>100</v>
      </c>
      <c r="BN56" s="92">
        <v>6899</v>
      </c>
      <c r="BO56" s="93">
        <v>23971</v>
      </c>
      <c r="BP56" s="94">
        <v>6659</v>
      </c>
      <c r="BQ56" s="108">
        <f t="shared" si="147"/>
        <v>154.37888571857636</v>
      </c>
      <c r="BR56" s="108">
        <f t="shared" si="103"/>
        <v>51.735459135013528</v>
      </c>
      <c r="BS56" s="108">
        <f t="shared" si="148"/>
        <v>19.329117248341475</v>
      </c>
      <c r="BT56" s="109">
        <f t="shared" si="149"/>
        <v>2254.405701754386</v>
      </c>
      <c r="BU56" s="108">
        <f t="shared" si="106"/>
        <v>857.68578064984945</v>
      </c>
      <c r="BV56" s="110">
        <f t="shared" si="150"/>
        <v>394.96974540745896</v>
      </c>
      <c r="BW56" s="107">
        <f t="shared" si="123"/>
        <v>14.603070175438596</v>
      </c>
      <c r="BX56" s="107">
        <f t="shared" si="124"/>
        <v>0.99557510640506486</v>
      </c>
      <c r="BY56" s="107">
        <f t="shared" si="125"/>
        <v>0.83454633856323746</v>
      </c>
      <c r="BZ56" s="78">
        <f t="shared" si="130"/>
        <v>0.74820224719101125</v>
      </c>
      <c r="CA56" s="79">
        <f t="shared" si="131"/>
        <v>-2.6966292134831371E-2</v>
      </c>
      <c r="CB56" s="115">
        <f t="shared" si="132"/>
        <v>9.1462521163613975E-2</v>
      </c>
      <c r="CC56" s="76"/>
      <c r="CD56" s="91"/>
      <c r="CE56" s="111"/>
      <c r="CF56" s="111"/>
    </row>
    <row r="57" spans="1:84" s="112" customFormat="1" ht="15" customHeight="1" x14ac:dyDescent="0.2">
      <c r="A57" s="68" t="s">
        <v>77</v>
      </c>
      <c r="B57" s="92">
        <v>404.20499999999998</v>
      </c>
      <c r="C57" s="93">
        <v>2173.1990000000001</v>
      </c>
      <c r="D57" s="94">
        <v>783.726</v>
      </c>
      <c r="E57" s="92">
        <v>398.947</v>
      </c>
      <c r="F57" s="93">
        <v>2070.4859999999999</v>
      </c>
      <c r="G57" s="94">
        <v>749.40800000000002</v>
      </c>
      <c r="H57" s="95">
        <f t="shared" si="137"/>
        <v>1.0457934796532729</v>
      </c>
      <c r="I57" s="96">
        <f t="shared" si="2"/>
        <v>3.2613784104741361E-2</v>
      </c>
      <c r="J57" s="97">
        <f t="shared" si="138"/>
        <v>-3.8146799768816742E-3</v>
      </c>
      <c r="K57" s="92">
        <v>203.09299999999999</v>
      </c>
      <c r="L57" s="93">
        <v>1356.2950000000001</v>
      </c>
      <c r="M57" s="93">
        <v>341.26900000000001</v>
      </c>
      <c r="N57" s="98">
        <f t="shared" si="139"/>
        <v>0.45538478372261837</v>
      </c>
      <c r="O57" s="99">
        <f t="shared" si="108"/>
        <v>-5.3687849985618485E-2</v>
      </c>
      <c r="P57" s="100">
        <f t="shared" si="140"/>
        <v>-0.19967639515036129</v>
      </c>
      <c r="Q57" s="92">
        <v>84.99</v>
      </c>
      <c r="R57" s="93">
        <v>320.49099999999999</v>
      </c>
      <c r="S57" s="94">
        <v>102.92</v>
      </c>
      <c r="T57" s="101">
        <f t="shared" si="141"/>
        <v>0.1373350698151074</v>
      </c>
      <c r="U57" s="102">
        <f t="shared" si="110"/>
        <v>-7.5700746972586191E-2</v>
      </c>
      <c r="V57" s="103">
        <f t="shared" si="142"/>
        <v>-1.7455158179672581E-2</v>
      </c>
      <c r="W57" s="92">
        <v>40.454000000000001</v>
      </c>
      <c r="X57" s="93">
        <v>272.95100000000002</v>
      </c>
      <c r="Y57" s="94">
        <v>203.999</v>
      </c>
      <c r="Z57" s="101">
        <f t="shared" si="143"/>
        <v>0.27221353388274477</v>
      </c>
      <c r="AA57" s="102">
        <f t="shared" si="112"/>
        <v>0.17081159327409251</v>
      </c>
      <c r="AB57" s="103">
        <f t="shared" si="144"/>
        <v>0.1403840986680174</v>
      </c>
      <c r="AC57" s="92">
        <v>469.4968300000001</v>
      </c>
      <c r="AD57" s="93">
        <v>502.67500000000001</v>
      </c>
      <c r="AE57" s="93">
        <v>484.15492999999998</v>
      </c>
      <c r="AF57" s="93">
        <f t="shared" si="113"/>
        <v>14.658099999999877</v>
      </c>
      <c r="AG57" s="94">
        <f t="shared" si="114"/>
        <v>-18.520070000000032</v>
      </c>
      <c r="AH57" s="92">
        <v>177.88693000000001</v>
      </c>
      <c r="AI57" s="93">
        <v>103.351</v>
      </c>
      <c r="AJ57" s="93">
        <v>89.744</v>
      </c>
      <c r="AK57" s="93">
        <f t="shared" si="99"/>
        <v>-88.142930000000007</v>
      </c>
      <c r="AL57" s="94">
        <f>AJ57-AI57</f>
        <v>-13.606999999999999</v>
      </c>
      <c r="AM57" s="101">
        <f t="shared" si="126"/>
        <v>0.61776045454661443</v>
      </c>
      <c r="AN57" s="102">
        <f t="shared" si="115"/>
        <v>-0.54377102081860906</v>
      </c>
      <c r="AO57" s="103">
        <f t="shared" si="116"/>
        <v>0.38645397962186068</v>
      </c>
      <c r="AP57" s="101">
        <f t="shared" si="21"/>
        <v>0.1145094076246035</v>
      </c>
      <c r="AQ57" s="102">
        <f t="shared" si="117"/>
        <v>-0.32558146210733951</v>
      </c>
      <c r="AR57" s="103">
        <f t="shared" si="46"/>
        <v>6.6952327025910058E-2</v>
      </c>
      <c r="AS57" s="102">
        <f t="shared" si="145"/>
        <v>0.11975319185276911</v>
      </c>
      <c r="AT57" s="102">
        <f t="shared" si="118"/>
        <v>-0.32613794155592929</v>
      </c>
      <c r="AU57" s="102">
        <f t="shared" si="146"/>
        <v>6.9836892008191556E-2</v>
      </c>
      <c r="AV57" s="92">
        <v>475</v>
      </c>
      <c r="AW57" s="93">
        <v>1291</v>
      </c>
      <c r="AX57" s="94">
        <v>271</v>
      </c>
      <c r="AY57" s="104">
        <v>10</v>
      </c>
      <c r="AZ57" s="105">
        <v>9.5</v>
      </c>
      <c r="BA57" s="106">
        <v>11</v>
      </c>
      <c r="BB57" s="104">
        <v>17</v>
      </c>
      <c r="BC57" s="105">
        <v>16.5</v>
      </c>
      <c r="BD57" s="105">
        <v>19</v>
      </c>
      <c r="BE57" s="85">
        <f t="shared" si="127"/>
        <v>8.2121212121212128</v>
      </c>
      <c r="BF57" s="84">
        <f t="shared" si="128"/>
        <v>-7.6212121212121211</v>
      </c>
      <c r="BG57" s="86">
        <f t="shared" si="129"/>
        <v>-3.1124401913875595</v>
      </c>
      <c r="BH57" s="85">
        <f t="shared" si="119"/>
        <v>4.7543859649122808</v>
      </c>
      <c r="BI57" s="84">
        <f t="shared" si="120"/>
        <v>-4.5593395252837983</v>
      </c>
      <c r="BJ57" s="86">
        <f t="shared" si="121"/>
        <v>-1.7658160552897399</v>
      </c>
      <c r="BK57" s="93">
        <v>65</v>
      </c>
      <c r="BL57" s="93">
        <v>65</v>
      </c>
      <c r="BM57" s="93">
        <v>65</v>
      </c>
      <c r="BN57" s="92">
        <v>3594</v>
      </c>
      <c r="BO57" s="93">
        <v>11362</v>
      </c>
      <c r="BP57" s="94">
        <v>2390</v>
      </c>
      <c r="BQ57" s="108">
        <f t="shared" si="147"/>
        <v>313.55983263598324</v>
      </c>
      <c r="BR57" s="108">
        <f t="shared" si="103"/>
        <v>202.55621549630598</v>
      </c>
      <c r="BS57" s="108">
        <f t="shared" si="148"/>
        <v>131.33082365869052</v>
      </c>
      <c r="BT57" s="109">
        <f t="shared" si="149"/>
        <v>2765.3431734317342</v>
      </c>
      <c r="BU57" s="108">
        <f t="shared" si="106"/>
        <v>1925.4547523791025</v>
      </c>
      <c r="BV57" s="110">
        <f t="shared" si="150"/>
        <v>1161.5585103798367</v>
      </c>
      <c r="BW57" s="107">
        <f t="shared" si="123"/>
        <v>8.8191881918819188</v>
      </c>
      <c r="BX57" s="107">
        <f t="shared" si="124"/>
        <v>1.2528724024082347</v>
      </c>
      <c r="BY57" s="107">
        <f t="shared" si="125"/>
        <v>1.8258679875721384E-2</v>
      </c>
      <c r="BZ57" s="78">
        <f t="shared" si="130"/>
        <v>0.41313742437337941</v>
      </c>
      <c r="CA57" s="79">
        <f t="shared" si="131"/>
        <v>-0.20812445980985306</v>
      </c>
      <c r="CB57" s="115">
        <f t="shared" si="132"/>
        <v>-6.5766685215661702E-2</v>
      </c>
      <c r="CC57" s="76"/>
      <c r="CD57" s="91"/>
      <c r="CE57" s="111"/>
      <c r="CF57" s="111"/>
    </row>
    <row r="58" spans="1:84" s="112" customFormat="1" ht="15" customHeight="1" x14ac:dyDescent="0.2">
      <c r="A58" s="68" t="s">
        <v>78</v>
      </c>
      <c r="B58" s="92">
        <v>510.32</v>
      </c>
      <c r="C58" s="93">
        <v>2660.625</v>
      </c>
      <c r="D58" s="94">
        <v>907.30669999999998</v>
      </c>
      <c r="E58" s="92">
        <v>489.88499999999999</v>
      </c>
      <c r="F58" s="93">
        <v>2634.3609999999999</v>
      </c>
      <c r="G58" s="94">
        <v>847.44600000000003</v>
      </c>
      <c r="H58" s="95">
        <f t="shared" si="137"/>
        <v>1.0706365951340853</v>
      </c>
      <c r="I58" s="96">
        <f t="shared" si="2"/>
        <v>2.8922723511153325E-2</v>
      </c>
      <c r="J58" s="97">
        <f t="shared" si="138"/>
        <v>6.0666814986261919E-2</v>
      </c>
      <c r="K58" s="92">
        <v>329.19600000000003</v>
      </c>
      <c r="L58" s="93">
        <v>1852.153</v>
      </c>
      <c r="M58" s="93">
        <v>630.09799999999996</v>
      </c>
      <c r="N58" s="98">
        <f t="shared" si="139"/>
        <v>0.74352584117454079</v>
      </c>
      <c r="O58" s="99">
        <f t="shared" si="108"/>
        <v>7.1539558679669435E-2</v>
      </c>
      <c r="P58" s="100">
        <f t="shared" si="140"/>
        <v>4.0450977858541126E-2</v>
      </c>
      <c r="Q58" s="92">
        <v>90.683000000000007</v>
      </c>
      <c r="R58" s="93">
        <v>398.40499999999997</v>
      </c>
      <c r="S58" s="94">
        <v>88.620999999999995</v>
      </c>
      <c r="T58" s="101">
        <f t="shared" si="141"/>
        <v>0.10457421475822648</v>
      </c>
      <c r="U58" s="102">
        <f t="shared" si="110"/>
        <v>-8.0536576549937705E-2</v>
      </c>
      <c r="V58" s="103">
        <f t="shared" si="142"/>
        <v>-4.6659803662179838E-2</v>
      </c>
      <c r="W58" s="92">
        <v>45.311999999999998</v>
      </c>
      <c r="X58" s="93">
        <v>258.14299999999997</v>
      </c>
      <c r="Y58" s="94">
        <v>105.876</v>
      </c>
      <c r="Z58" s="101">
        <f t="shared" si="143"/>
        <v>0.12493539411360724</v>
      </c>
      <c r="AA58" s="102">
        <f t="shared" si="112"/>
        <v>3.2440216674004069E-2</v>
      </c>
      <c r="AB58" s="103">
        <f t="shared" si="144"/>
        <v>2.6944647970614688E-2</v>
      </c>
      <c r="AC58" s="92">
        <v>111.98660999999998</v>
      </c>
      <c r="AD58" s="93">
        <v>1343.9010000000001</v>
      </c>
      <c r="AE58" s="93">
        <v>1240.8649700000001</v>
      </c>
      <c r="AF58" s="93">
        <f t="shared" si="113"/>
        <v>1128.8783600000002</v>
      </c>
      <c r="AG58" s="94">
        <f t="shared" si="114"/>
        <v>-103.03602999999998</v>
      </c>
      <c r="AH58" s="92">
        <v>0</v>
      </c>
      <c r="AI58" s="93">
        <v>0</v>
      </c>
      <c r="AJ58" s="93">
        <v>0</v>
      </c>
      <c r="AK58" s="93">
        <f t="shared" si="99"/>
        <v>0</v>
      </c>
      <c r="AL58" s="94">
        <f t="shared" si="100"/>
        <v>0</v>
      </c>
      <c r="AM58" s="101">
        <f t="shared" si="126"/>
        <v>1.3676356297159495</v>
      </c>
      <c r="AN58" s="102">
        <f t="shared" si="115"/>
        <v>1.1481917317695629</v>
      </c>
      <c r="AO58" s="103">
        <f t="shared" si="116"/>
        <v>0.86252837108310954</v>
      </c>
      <c r="AP58" s="101">
        <f t="shared" si="21"/>
        <v>0</v>
      </c>
      <c r="AQ58" s="102">
        <f t="shared" si="117"/>
        <v>0</v>
      </c>
      <c r="AR58" s="103">
        <f t="shared" si="46"/>
        <v>0</v>
      </c>
      <c r="AS58" s="102">
        <f t="shared" si="145"/>
        <v>0</v>
      </c>
      <c r="AT58" s="102">
        <f t="shared" si="118"/>
        <v>0</v>
      </c>
      <c r="AU58" s="102">
        <f t="shared" si="146"/>
        <v>0</v>
      </c>
      <c r="AV58" s="92">
        <v>607</v>
      </c>
      <c r="AW58" s="93">
        <v>1989</v>
      </c>
      <c r="AX58" s="94">
        <v>477</v>
      </c>
      <c r="AY58" s="104">
        <v>14.66</v>
      </c>
      <c r="AZ58" s="105">
        <v>13.66</v>
      </c>
      <c r="BA58" s="106">
        <v>13</v>
      </c>
      <c r="BB58" s="104">
        <v>30.5</v>
      </c>
      <c r="BC58" s="105">
        <v>28.5</v>
      </c>
      <c r="BD58" s="105">
        <v>29</v>
      </c>
      <c r="BE58" s="85">
        <f t="shared" si="127"/>
        <v>12.230769230769232</v>
      </c>
      <c r="BF58" s="84">
        <f t="shared" si="128"/>
        <v>-1.5709588274390445</v>
      </c>
      <c r="BG58" s="86">
        <f t="shared" si="129"/>
        <v>9.6801441603785676E-2</v>
      </c>
      <c r="BH58" s="85">
        <f t="shared" si="119"/>
        <v>5.4827586206896548</v>
      </c>
      <c r="BI58" s="84">
        <f t="shared" si="120"/>
        <v>-1.1511211607311109</v>
      </c>
      <c r="BJ58" s="86">
        <f t="shared" si="121"/>
        <v>-0.33303085299455493</v>
      </c>
      <c r="BK58" s="93">
        <v>85</v>
      </c>
      <c r="BL58" s="93">
        <v>84</v>
      </c>
      <c r="BM58" s="93">
        <v>85</v>
      </c>
      <c r="BN58" s="92">
        <v>4899</v>
      </c>
      <c r="BO58" s="93">
        <v>17882</v>
      </c>
      <c r="BP58" s="94">
        <v>3755</v>
      </c>
      <c r="BQ58" s="108">
        <f t="shared" si="147"/>
        <v>225.68468708388815</v>
      </c>
      <c r="BR58" s="108">
        <f t="shared" si="103"/>
        <v>125.68774893324516</v>
      </c>
      <c r="BS58" s="108">
        <f t="shared" si="148"/>
        <v>78.365539337551041</v>
      </c>
      <c r="BT58" s="109">
        <f t="shared" si="149"/>
        <v>1776.6163522012578</v>
      </c>
      <c r="BU58" s="108">
        <f t="shared" si="106"/>
        <v>969.55704412877014</v>
      </c>
      <c r="BV58" s="110">
        <f t="shared" si="150"/>
        <v>452.1512943832588</v>
      </c>
      <c r="BW58" s="107">
        <f t="shared" si="123"/>
        <v>7.8721174004192873</v>
      </c>
      <c r="BX58" s="107">
        <f t="shared" si="124"/>
        <v>-0.19872279727428843</v>
      </c>
      <c r="BY58" s="107">
        <f t="shared" si="125"/>
        <v>-1.118330060616409</v>
      </c>
      <c r="BZ58" s="78">
        <f t="shared" si="130"/>
        <v>0.49636483807005954</v>
      </c>
      <c r="CA58" s="79">
        <f t="shared" si="131"/>
        <v>-0.15122273628552535</v>
      </c>
      <c r="CB58" s="115">
        <f t="shared" si="132"/>
        <v>-8.6870647905152476E-2</v>
      </c>
      <c r="CC58" s="76"/>
      <c r="CD58" s="91"/>
      <c r="CE58" s="111"/>
      <c r="CF58" s="111"/>
    </row>
    <row r="59" spans="1:84" s="112" customFormat="1" ht="12.75" customHeight="1" x14ac:dyDescent="0.2">
      <c r="A59" s="68" t="s">
        <v>79</v>
      </c>
      <c r="B59" s="92">
        <v>152.05600000000001</v>
      </c>
      <c r="C59" s="93">
        <v>1171.979</v>
      </c>
      <c r="D59" s="94">
        <v>212.26499999999999</v>
      </c>
      <c r="E59" s="92">
        <v>269.12400000000002</v>
      </c>
      <c r="F59" s="93">
        <v>1078.5650000000001</v>
      </c>
      <c r="G59" s="94">
        <v>290.51726000000002</v>
      </c>
      <c r="H59" s="95">
        <f t="shared" si="137"/>
        <v>0.7306450570269043</v>
      </c>
      <c r="I59" s="96">
        <f t="shared" si="2"/>
        <v>0.16564156421318277</v>
      </c>
      <c r="J59" s="97">
        <f t="shared" si="138"/>
        <v>-0.35596446581131125</v>
      </c>
      <c r="K59" s="92">
        <v>168.27699999999999</v>
      </c>
      <c r="L59" s="93">
        <v>753.27288999999996</v>
      </c>
      <c r="M59" s="93">
        <v>215.23026000000002</v>
      </c>
      <c r="N59" s="98">
        <f t="shared" si="139"/>
        <v>0.7408518860462886</v>
      </c>
      <c r="O59" s="99">
        <f t="shared" si="108"/>
        <v>0.11557506198005896</v>
      </c>
      <c r="P59" s="100">
        <f t="shared" si="140"/>
        <v>4.2449017419919355E-2</v>
      </c>
      <c r="Q59" s="92">
        <v>58.302999999999997</v>
      </c>
      <c r="R59" s="93">
        <v>218.46700000000001</v>
      </c>
      <c r="S59" s="94">
        <v>47.228999999999999</v>
      </c>
      <c r="T59" s="101">
        <f t="shared" si="141"/>
        <v>0.16256865426859662</v>
      </c>
      <c r="U59" s="102">
        <f t="shared" si="110"/>
        <v>-5.4071258931266603E-2</v>
      </c>
      <c r="V59" s="103">
        <f t="shared" si="142"/>
        <v>-3.9984738433743977E-2</v>
      </c>
      <c r="W59" s="92">
        <v>2.7469999999999999</v>
      </c>
      <c r="X59" s="93">
        <v>12.366</v>
      </c>
      <c r="Y59" s="94">
        <v>0.92500000000000004</v>
      </c>
      <c r="Z59" s="101">
        <f t="shared" si="143"/>
        <v>3.1839760570507927E-3</v>
      </c>
      <c r="AA59" s="102">
        <f t="shared" si="112"/>
        <v>-7.0232146803044775E-3</v>
      </c>
      <c r="AB59" s="103">
        <f t="shared" si="144"/>
        <v>-8.2812578416942978E-3</v>
      </c>
      <c r="AC59" s="92">
        <v>127.41</v>
      </c>
      <c r="AD59" s="93">
        <v>115.093</v>
      </c>
      <c r="AE59" s="93">
        <v>106.75</v>
      </c>
      <c r="AF59" s="93">
        <f t="shared" si="113"/>
        <v>-20.659999999999997</v>
      </c>
      <c r="AG59" s="94">
        <f t="shared" si="114"/>
        <v>-8.3430000000000035</v>
      </c>
      <c r="AH59" s="92">
        <v>0</v>
      </c>
      <c r="AI59" s="93">
        <v>0</v>
      </c>
      <c r="AJ59" s="93">
        <v>0</v>
      </c>
      <c r="AK59" s="93">
        <f t="shared" si="99"/>
        <v>0</v>
      </c>
      <c r="AL59" s="94">
        <f t="shared" si="100"/>
        <v>0</v>
      </c>
      <c r="AM59" s="101">
        <f t="shared" si="126"/>
        <v>0.50290909947471329</v>
      </c>
      <c r="AN59" s="102">
        <f t="shared" si="115"/>
        <v>-0.33500587921734748</v>
      </c>
      <c r="AO59" s="103">
        <f t="shared" si="116"/>
        <v>0.40470512141708598</v>
      </c>
      <c r="AP59" s="101">
        <f t="shared" si="21"/>
        <v>0</v>
      </c>
      <c r="AQ59" s="102">
        <f t="shared" si="117"/>
        <v>0</v>
      </c>
      <c r="AR59" s="103">
        <f t="shared" si="46"/>
        <v>0</v>
      </c>
      <c r="AS59" s="102">
        <f t="shared" si="145"/>
        <v>0</v>
      </c>
      <c r="AT59" s="102">
        <f t="shared" si="118"/>
        <v>0</v>
      </c>
      <c r="AU59" s="102">
        <f t="shared" si="146"/>
        <v>0</v>
      </c>
      <c r="AV59" s="92">
        <v>162</v>
      </c>
      <c r="AW59" s="93">
        <v>1127</v>
      </c>
      <c r="AX59" s="94">
        <v>235</v>
      </c>
      <c r="AY59" s="104">
        <v>8</v>
      </c>
      <c r="AZ59" s="105">
        <v>9</v>
      </c>
      <c r="BA59" s="106">
        <v>9</v>
      </c>
      <c r="BB59" s="104">
        <v>19</v>
      </c>
      <c r="BC59" s="105">
        <v>20</v>
      </c>
      <c r="BD59" s="105">
        <v>20</v>
      </c>
      <c r="BE59" s="85">
        <f t="shared" si="127"/>
        <v>8.7037037037037042</v>
      </c>
      <c r="BF59" s="84">
        <f t="shared" si="128"/>
        <v>1.9537037037037042</v>
      </c>
      <c r="BG59" s="86">
        <f t="shared" si="129"/>
        <v>-1.731481481481481</v>
      </c>
      <c r="BH59" s="85">
        <f t="shared" si="119"/>
        <v>3.9166666666666665</v>
      </c>
      <c r="BI59" s="84">
        <f t="shared" si="120"/>
        <v>1.0745614035087714</v>
      </c>
      <c r="BJ59" s="86">
        <f t="shared" si="121"/>
        <v>-0.77916666666666723</v>
      </c>
      <c r="BK59" s="93">
        <v>155</v>
      </c>
      <c r="BL59" s="93">
        <v>155</v>
      </c>
      <c r="BM59" s="93">
        <v>155</v>
      </c>
      <c r="BN59" s="92">
        <v>3305</v>
      </c>
      <c r="BO59" s="93">
        <v>26035</v>
      </c>
      <c r="BP59" s="94">
        <v>4773</v>
      </c>
      <c r="BQ59" s="108">
        <f t="shared" si="147"/>
        <v>60.866804944479362</v>
      </c>
      <c r="BR59" s="108">
        <f t="shared" si="103"/>
        <v>-20.562544526019884</v>
      </c>
      <c r="BS59" s="108">
        <f t="shared" si="148"/>
        <v>19.439303504110626</v>
      </c>
      <c r="BT59" s="109">
        <f t="shared" si="149"/>
        <v>1236.2436595744682</v>
      </c>
      <c r="BU59" s="108">
        <f t="shared" ref="BU59:BU60" si="151">BT59-E59*1000/AV59</f>
        <v>-425.01559968479114</v>
      </c>
      <c r="BV59" s="110">
        <f t="shared" si="150"/>
        <v>279.22058947686401</v>
      </c>
      <c r="BW59" s="107">
        <f t="shared" si="123"/>
        <v>20.310638297872341</v>
      </c>
      <c r="BX59" s="107">
        <f t="shared" si="124"/>
        <v>-9.0596270028893144E-2</v>
      </c>
      <c r="BY59" s="107">
        <f t="shared" si="125"/>
        <v>-2.7905152070078714</v>
      </c>
      <c r="BZ59" s="78">
        <f t="shared" si="130"/>
        <v>0.34599492569771656</v>
      </c>
      <c r="CA59" s="79">
        <f t="shared" si="131"/>
        <v>0.10641536788691552</v>
      </c>
      <c r="CB59" s="115">
        <f t="shared" si="132"/>
        <v>-0.11419066864607486</v>
      </c>
      <c r="CC59" s="76"/>
      <c r="CD59" s="91"/>
      <c r="CE59" s="111"/>
      <c r="CF59" s="111"/>
    </row>
    <row r="60" spans="1:84" s="112" customFormat="1" ht="15" customHeight="1" x14ac:dyDescent="0.2">
      <c r="A60" s="68" t="s">
        <v>80</v>
      </c>
      <c r="B60" s="92">
        <v>321.08</v>
      </c>
      <c r="C60" s="93">
        <v>1408.903</v>
      </c>
      <c r="D60" s="94">
        <v>373.75099999999998</v>
      </c>
      <c r="E60" s="92">
        <v>339.495</v>
      </c>
      <c r="F60" s="93">
        <v>1329.1420000000001</v>
      </c>
      <c r="G60" s="94">
        <v>358.97699999999998</v>
      </c>
      <c r="H60" s="95">
        <f t="shared" si="137"/>
        <v>1.0411558400677481</v>
      </c>
      <c r="I60" s="96">
        <f t="shared" si="2"/>
        <v>9.5398170588079867E-2</v>
      </c>
      <c r="J60" s="97">
        <f t="shared" si="138"/>
        <v>-1.8853549448195173E-2</v>
      </c>
      <c r="K60" s="92">
        <v>172.14400000000001</v>
      </c>
      <c r="L60" s="93">
        <v>743.36400000000003</v>
      </c>
      <c r="M60" s="93">
        <v>217.69200000000001</v>
      </c>
      <c r="N60" s="98">
        <f t="shared" si="139"/>
        <v>0.60642325274321207</v>
      </c>
      <c r="O60" s="99">
        <f t="shared" si="108"/>
        <v>9.9364238619292666E-2</v>
      </c>
      <c r="P60" s="100">
        <f t="shared" si="140"/>
        <v>4.7142152604927379E-2</v>
      </c>
      <c r="Q60" s="92">
        <v>130.62200000000001</v>
      </c>
      <c r="R60" s="93">
        <v>414.65100000000001</v>
      </c>
      <c r="S60" s="94">
        <v>98.620999999999995</v>
      </c>
      <c r="T60" s="101">
        <f t="shared" si="141"/>
        <v>0.27472790735896729</v>
      </c>
      <c r="U60" s="102">
        <f t="shared" si="110"/>
        <v>-0.11002591817601853</v>
      </c>
      <c r="V60" s="103">
        <f t="shared" si="142"/>
        <v>-3.724101695461246E-2</v>
      </c>
      <c r="W60" s="92">
        <v>6.2939999999999996</v>
      </c>
      <c r="X60" s="93">
        <v>33.241999999999997</v>
      </c>
      <c r="Y60" s="94">
        <v>11.284000000000001</v>
      </c>
      <c r="Z60" s="101">
        <f t="shared" si="143"/>
        <v>3.1433768737272869E-2</v>
      </c>
      <c r="AA60" s="102">
        <f t="shared" si="112"/>
        <v>1.2894467716639282E-2</v>
      </c>
      <c r="AB60" s="103">
        <f t="shared" si="144"/>
        <v>6.4236494272217268E-3</v>
      </c>
      <c r="AC60" s="92">
        <v>80.302999999999997</v>
      </c>
      <c r="AD60" s="93">
        <v>117.833</v>
      </c>
      <c r="AE60" s="93">
        <v>124.664</v>
      </c>
      <c r="AF60" s="93">
        <f t="shared" si="113"/>
        <v>44.361000000000004</v>
      </c>
      <c r="AG60" s="94">
        <f t="shared" si="114"/>
        <v>6.8310000000000031</v>
      </c>
      <c r="AH60" s="92">
        <v>0</v>
      </c>
      <c r="AI60" s="93">
        <v>0</v>
      </c>
      <c r="AJ60" s="93">
        <v>0</v>
      </c>
      <c r="AK60" s="93">
        <f t="shared" si="99"/>
        <v>0</v>
      </c>
      <c r="AL60" s="94">
        <f t="shared" si="100"/>
        <v>0</v>
      </c>
      <c r="AM60" s="101">
        <f t="shared" si="126"/>
        <v>0.33354827144275201</v>
      </c>
      <c r="AN60" s="102">
        <f t="shared" si="115"/>
        <v>8.3445493318919928E-2</v>
      </c>
      <c r="AO60" s="103">
        <f t="shared" si="116"/>
        <v>0.24991369901299637</v>
      </c>
      <c r="AP60" s="101">
        <f t="shared" si="21"/>
        <v>0</v>
      </c>
      <c r="AQ60" s="102">
        <f t="shared" si="117"/>
        <v>0</v>
      </c>
      <c r="AR60" s="103">
        <f t="shared" si="46"/>
        <v>0</v>
      </c>
      <c r="AS60" s="102">
        <f t="shared" si="145"/>
        <v>0</v>
      </c>
      <c r="AT60" s="102">
        <f t="shared" si="118"/>
        <v>0</v>
      </c>
      <c r="AU60" s="102">
        <f t="shared" si="146"/>
        <v>0</v>
      </c>
      <c r="AV60" s="92">
        <v>418</v>
      </c>
      <c r="AW60" s="93">
        <v>1783</v>
      </c>
      <c r="AX60" s="94">
        <v>1783</v>
      </c>
      <c r="AY60" s="104">
        <v>11.5</v>
      </c>
      <c r="AZ60" s="105">
        <v>8</v>
      </c>
      <c r="BA60" s="106">
        <v>8</v>
      </c>
      <c r="BB60" s="104">
        <v>14.5</v>
      </c>
      <c r="BC60" s="105">
        <v>12.5</v>
      </c>
      <c r="BD60" s="105">
        <v>12.5</v>
      </c>
      <c r="BE60" s="85">
        <f t="shared" si="127"/>
        <v>74.291666666666671</v>
      </c>
      <c r="BF60" s="84">
        <f t="shared" si="128"/>
        <v>62.175724637681164</v>
      </c>
      <c r="BG60" s="86">
        <f t="shared" si="129"/>
        <v>55.71875</v>
      </c>
      <c r="BH60" s="85">
        <f t="shared" si="119"/>
        <v>47.54666666666666</v>
      </c>
      <c r="BI60" s="84">
        <f t="shared" si="120"/>
        <v>37.937471264367808</v>
      </c>
      <c r="BJ60" s="86">
        <f t="shared" si="121"/>
        <v>35.659999999999997</v>
      </c>
      <c r="BK60" s="93">
        <v>145</v>
      </c>
      <c r="BL60" s="93">
        <v>145</v>
      </c>
      <c r="BM60" s="93">
        <v>145</v>
      </c>
      <c r="BN60" s="92">
        <v>8518</v>
      </c>
      <c r="BO60" s="93">
        <v>35149</v>
      </c>
      <c r="BP60" s="94">
        <v>8366</v>
      </c>
      <c r="BQ60" s="108">
        <f t="shared" si="147"/>
        <v>42.909036576619648</v>
      </c>
      <c r="BR60" s="108">
        <f t="shared" si="103"/>
        <v>3.0528496782867052</v>
      </c>
      <c r="BS60" s="108">
        <f t="shared" si="148"/>
        <v>5.0945326078011917</v>
      </c>
      <c r="BT60" s="109">
        <f t="shared" si="149"/>
        <v>201.33314638250141</v>
      </c>
      <c r="BU60" s="108">
        <f t="shared" si="151"/>
        <v>-610.85584883280967</v>
      </c>
      <c r="BV60" s="110">
        <f t="shared" si="150"/>
        <v>-544.11946158160413</v>
      </c>
      <c r="BW60" s="107">
        <f t="shared" si="123"/>
        <v>4.6920919798093106</v>
      </c>
      <c r="BX60" s="107">
        <f t="shared" si="124"/>
        <v>-15.685898450812699</v>
      </c>
      <c r="BY60" s="107">
        <f t="shared" si="125"/>
        <v>-15.021312394840157</v>
      </c>
      <c r="BZ60" s="78">
        <f t="shared" si="130"/>
        <v>0.64827586206896559</v>
      </c>
      <c r="CA60" s="79">
        <f t="shared" si="131"/>
        <v>-1.1778380472684868E-2</v>
      </c>
      <c r="CB60" s="115">
        <f t="shared" si="132"/>
        <v>-1.5852621634388275E-2</v>
      </c>
      <c r="CC60" s="76"/>
      <c r="CD60" s="91"/>
      <c r="CE60" s="111"/>
      <c r="CF60" s="111"/>
    </row>
    <row r="61" spans="1:84" s="112" customFormat="1" ht="15" customHeight="1" x14ac:dyDescent="0.2">
      <c r="A61" s="68" t="s">
        <v>81</v>
      </c>
      <c r="B61" s="92">
        <v>767.46</v>
      </c>
      <c r="C61" s="93">
        <v>3249.41</v>
      </c>
      <c r="D61" s="94">
        <v>1074.23269</v>
      </c>
      <c r="E61" s="92">
        <v>596.31200000000001</v>
      </c>
      <c r="F61" s="93">
        <v>2665.4769999999999</v>
      </c>
      <c r="G61" s="94">
        <v>704.84622000000002</v>
      </c>
      <c r="H61" s="95">
        <f t="shared" si="137"/>
        <v>1.524066753170642</v>
      </c>
      <c r="I61" s="96">
        <f t="shared" si="2"/>
        <v>0.23705592662346531</v>
      </c>
      <c r="J61" s="97">
        <f t="shared" si="138"/>
        <v>0.3049941444030555</v>
      </c>
      <c r="K61" s="92">
        <v>357.37900000000002</v>
      </c>
      <c r="L61" s="93">
        <v>1511.5889199999999</v>
      </c>
      <c r="M61" s="93">
        <v>428.19935000000004</v>
      </c>
      <c r="N61" s="98">
        <f t="shared" si="139"/>
        <v>0.60750747872351507</v>
      </c>
      <c r="O61" s="99">
        <f t="shared" si="108"/>
        <v>8.1920197020631802E-3</v>
      </c>
      <c r="P61" s="100">
        <f t="shared" si="140"/>
        <v>4.0408636752640836E-2</v>
      </c>
      <c r="Q61" s="92">
        <v>191.84899999999999</v>
      </c>
      <c r="R61" s="93">
        <v>936.69116000000008</v>
      </c>
      <c r="S61" s="94">
        <v>223.46816000000001</v>
      </c>
      <c r="T61" s="101">
        <f t="shared" si="141"/>
        <v>0.31704526981786185</v>
      </c>
      <c r="U61" s="102">
        <f t="shared" si="110"/>
        <v>-4.6806052274164234E-3</v>
      </c>
      <c r="V61" s="103">
        <f t="shared" si="142"/>
        <v>-3.4370690627491873E-2</v>
      </c>
      <c r="W61" s="92">
        <v>19.405999999999999</v>
      </c>
      <c r="X61" s="93">
        <v>87.950999999999993</v>
      </c>
      <c r="Y61" s="94">
        <v>24.102</v>
      </c>
      <c r="Z61" s="101">
        <f t="shared" si="143"/>
        <v>3.419469285087462E-2</v>
      </c>
      <c r="AA61" s="102">
        <f t="shared" si="112"/>
        <v>1.6513262910871282E-3</v>
      </c>
      <c r="AB61" s="103">
        <f t="shared" si="144"/>
        <v>1.1983473562408239E-3</v>
      </c>
      <c r="AC61" s="92">
        <v>124.08499999999999</v>
      </c>
      <c r="AD61" s="93">
        <v>182.90700000000001</v>
      </c>
      <c r="AE61" s="93">
        <v>161.34844000000001</v>
      </c>
      <c r="AF61" s="93">
        <f t="shared" si="113"/>
        <v>37.263440000000017</v>
      </c>
      <c r="AG61" s="94">
        <f t="shared" si="114"/>
        <v>-21.55856</v>
      </c>
      <c r="AH61" s="92">
        <v>0</v>
      </c>
      <c r="AI61" s="93">
        <v>0</v>
      </c>
      <c r="AJ61" s="93">
        <v>0</v>
      </c>
      <c r="AK61" s="93">
        <f t="shared" si="99"/>
        <v>0</v>
      </c>
      <c r="AL61" s="94">
        <f t="shared" si="100"/>
        <v>0</v>
      </c>
      <c r="AM61" s="101">
        <f t="shared" si="126"/>
        <v>0.1501987804895418</v>
      </c>
      <c r="AN61" s="102">
        <f t="shared" si="115"/>
        <v>-1.1483913071034635E-2</v>
      </c>
      <c r="AO61" s="103">
        <f t="shared" si="116"/>
        <v>9.3909484894341436E-2</v>
      </c>
      <c r="AP61" s="101">
        <f t="shared" si="21"/>
        <v>0</v>
      </c>
      <c r="AQ61" s="102">
        <f t="shared" si="117"/>
        <v>0</v>
      </c>
      <c r="AR61" s="103">
        <f t="shared" si="46"/>
        <v>0</v>
      </c>
      <c r="AS61" s="102">
        <f t="shared" si="145"/>
        <v>0</v>
      </c>
      <c r="AT61" s="102">
        <f t="shared" si="118"/>
        <v>0</v>
      </c>
      <c r="AU61" s="102">
        <f t="shared" si="146"/>
        <v>0</v>
      </c>
      <c r="AV61" s="92">
        <v>854</v>
      </c>
      <c r="AW61" s="93">
        <v>3069</v>
      </c>
      <c r="AX61" s="94">
        <v>858</v>
      </c>
      <c r="AY61" s="104">
        <v>11</v>
      </c>
      <c r="AZ61" s="105">
        <v>11</v>
      </c>
      <c r="BA61" s="106">
        <v>12</v>
      </c>
      <c r="BB61" s="104">
        <v>21</v>
      </c>
      <c r="BC61" s="105">
        <v>21</v>
      </c>
      <c r="BD61" s="106">
        <v>22</v>
      </c>
      <c r="BE61" s="84">
        <f t="shared" si="127"/>
        <v>23.833333333333332</v>
      </c>
      <c r="BF61" s="84">
        <f t="shared" si="128"/>
        <v>-2.0454545454545467</v>
      </c>
      <c r="BG61" s="84">
        <f t="shared" si="129"/>
        <v>0.58333333333333215</v>
      </c>
      <c r="BH61" s="85">
        <f t="shared" si="119"/>
        <v>13</v>
      </c>
      <c r="BI61" s="84">
        <f t="shared" si="120"/>
        <v>-0.55555555555555536</v>
      </c>
      <c r="BJ61" s="86">
        <f t="shared" si="121"/>
        <v>0.82142857142857117</v>
      </c>
      <c r="BK61" s="93">
        <v>170</v>
      </c>
      <c r="BL61" s="93">
        <v>170</v>
      </c>
      <c r="BM61" s="93">
        <v>170</v>
      </c>
      <c r="BN61" s="92">
        <v>13693</v>
      </c>
      <c r="BO61" s="93">
        <v>58618</v>
      </c>
      <c r="BP61" s="94">
        <v>14621</v>
      </c>
      <c r="BQ61" s="108">
        <f t="shared" si="147"/>
        <v>48.207798372204358</v>
      </c>
      <c r="BR61" s="108">
        <f t="shared" si="103"/>
        <v>4.6591238669827106</v>
      </c>
      <c r="BS61" s="108">
        <f t="shared" si="148"/>
        <v>2.7358102456903168</v>
      </c>
      <c r="BT61" s="109">
        <f t="shared" si="149"/>
        <v>821.49909090909091</v>
      </c>
      <c r="BU61" s="108">
        <f t="shared" si="106"/>
        <v>123.24147966787314</v>
      </c>
      <c r="BV61" s="110">
        <f t="shared" si="150"/>
        <v>-47.017363962202694</v>
      </c>
      <c r="BW61" s="107">
        <f t="shared" si="123"/>
        <v>17.040792540792541</v>
      </c>
      <c r="BX61" s="107">
        <f t="shared" si="124"/>
        <v>1.0068346953592844</v>
      </c>
      <c r="BY61" s="107">
        <f t="shared" si="125"/>
        <v>-2.0592400431110107</v>
      </c>
      <c r="BZ61" s="78">
        <f t="shared" si="130"/>
        <v>0.96635822868473231</v>
      </c>
      <c r="CA61" s="79">
        <f t="shared" si="131"/>
        <v>6.1335095836087206E-2</v>
      </c>
      <c r="CB61" s="115">
        <f t="shared" si="132"/>
        <v>2.1668462367246399E-2</v>
      </c>
      <c r="CC61" s="76"/>
      <c r="CD61" s="91"/>
      <c r="CE61" s="111"/>
      <c r="CF61" s="111"/>
    </row>
    <row r="62" spans="1:84" s="112" customFormat="1" ht="15" customHeight="1" x14ac:dyDescent="0.2">
      <c r="A62" s="68" t="s">
        <v>82</v>
      </c>
      <c r="B62" s="92">
        <v>160.99734000000001</v>
      </c>
      <c r="C62" s="93">
        <v>826.53700000000003</v>
      </c>
      <c r="D62" s="94">
        <v>226.52887000000001</v>
      </c>
      <c r="E62" s="92">
        <v>254.03532999999999</v>
      </c>
      <c r="F62" s="93">
        <v>896.71199999999999</v>
      </c>
      <c r="G62" s="94">
        <v>278.02578999999997</v>
      </c>
      <c r="H62" s="95">
        <f t="shared" si="137"/>
        <v>0.81477646372302381</v>
      </c>
      <c r="I62" s="96">
        <f t="shared" si="2"/>
        <v>0.18101682092058369</v>
      </c>
      <c r="J62" s="97">
        <f t="shared" si="138"/>
        <v>-0.10696541103721136</v>
      </c>
      <c r="K62" s="92">
        <v>162.15626</v>
      </c>
      <c r="L62" s="93">
        <v>591.20621999999992</v>
      </c>
      <c r="M62" s="93">
        <v>190.51146999999997</v>
      </c>
      <c r="N62" s="98">
        <f t="shared" si="139"/>
        <v>0.68522948896215707</v>
      </c>
      <c r="O62" s="99">
        <f t="shared" si="108"/>
        <v>4.690780354934454E-2</v>
      </c>
      <c r="P62" s="100">
        <f t="shared" si="140"/>
        <v>2.5925030005435223E-2</v>
      </c>
      <c r="Q62" s="92">
        <v>38.210410000000003</v>
      </c>
      <c r="R62" s="93">
        <v>135.28461999999999</v>
      </c>
      <c r="S62" s="94">
        <v>34.37368</v>
      </c>
      <c r="T62" s="101">
        <f t="shared" si="141"/>
        <v>0.12363486135584761</v>
      </c>
      <c r="U62" s="102">
        <f t="shared" si="110"/>
        <v>-2.6778901958097762E-2</v>
      </c>
      <c r="V62" s="103">
        <f t="shared" si="142"/>
        <v>-2.7232552038865515E-2</v>
      </c>
      <c r="W62" s="92">
        <v>0</v>
      </c>
      <c r="X62" s="93">
        <v>0.16200000000000001</v>
      </c>
      <c r="Y62" s="94">
        <v>9.8280000000000006E-2</v>
      </c>
      <c r="Z62" s="101">
        <f t="shared" si="143"/>
        <v>3.5349238644371813E-4</v>
      </c>
      <c r="AA62" s="102">
        <f t="shared" si="112"/>
        <v>3.5349238644371813E-4</v>
      </c>
      <c r="AB62" s="103">
        <f t="shared" si="144"/>
        <v>1.7283237520265076E-4</v>
      </c>
      <c r="AC62" s="92">
        <v>1570.2765900000002</v>
      </c>
      <c r="AD62" s="93">
        <v>1424.681</v>
      </c>
      <c r="AE62" s="93">
        <v>1474.1880000000001</v>
      </c>
      <c r="AF62" s="93">
        <f t="shared" si="113"/>
        <v>-96.088590000000067</v>
      </c>
      <c r="AG62" s="94">
        <f t="shared" si="114"/>
        <v>49.507000000000062</v>
      </c>
      <c r="AH62" s="92">
        <v>75.290290000000013</v>
      </c>
      <c r="AI62" s="93">
        <v>60.042000000000002</v>
      </c>
      <c r="AJ62" s="93">
        <v>110.73312</v>
      </c>
      <c r="AK62" s="93">
        <f t="shared" si="99"/>
        <v>35.442829999999987</v>
      </c>
      <c r="AL62" s="94">
        <f t="shared" si="100"/>
        <v>50.691119999999998</v>
      </c>
      <c r="AM62" s="101">
        <f t="shared" si="126"/>
        <v>6.5077268076250059</v>
      </c>
      <c r="AN62" s="102">
        <f t="shared" si="115"/>
        <v>-3.2457050813739068</v>
      </c>
      <c r="AO62" s="103">
        <f t="shared" si="116"/>
        <v>4.7840520054080455</v>
      </c>
      <c r="AP62" s="101">
        <f t="shared" si="21"/>
        <v>0.48882564063467931</v>
      </c>
      <c r="AQ62" s="102">
        <f t="shared" si="117"/>
        <v>2.1176361460253146E-2</v>
      </c>
      <c r="AR62" s="103">
        <f t="shared" si="46"/>
        <v>0.41618279463988417</v>
      </c>
      <c r="AS62" s="102">
        <f t="shared" si="145"/>
        <v>0.39828362685346569</v>
      </c>
      <c r="AT62" s="102">
        <f t="shared" si="118"/>
        <v>0.10190638672706276</v>
      </c>
      <c r="AU62" s="102">
        <f t="shared" si="146"/>
        <v>0.33132567379830413</v>
      </c>
      <c r="AV62" s="92">
        <v>253</v>
      </c>
      <c r="AW62" s="93">
        <v>912</v>
      </c>
      <c r="AX62" s="94">
        <v>146</v>
      </c>
      <c r="AY62" s="104">
        <v>4</v>
      </c>
      <c r="AZ62" s="105">
        <v>4</v>
      </c>
      <c r="BA62" s="106">
        <v>4</v>
      </c>
      <c r="BB62" s="104">
        <v>13</v>
      </c>
      <c r="BC62" s="105">
        <v>12</v>
      </c>
      <c r="BD62" s="106">
        <v>13</v>
      </c>
      <c r="BE62" s="84">
        <f t="shared" si="127"/>
        <v>12.166666666666666</v>
      </c>
      <c r="BF62" s="84">
        <f t="shared" si="128"/>
        <v>-8.9166666666666661</v>
      </c>
      <c r="BG62" s="84">
        <f t="shared" si="129"/>
        <v>-6.8333333333333339</v>
      </c>
      <c r="BH62" s="85">
        <f t="shared" si="119"/>
        <v>3.7435897435897432</v>
      </c>
      <c r="BI62" s="84">
        <f t="shared" si="120"/>
        <v>-2.7435897435897432</v>
      </c>
      <c r="BJ62" s="86">
        <f t="shared" si="121"/>
        <v>-2.5897435897435899</v>
      </c>
      <c r="BK62" s="93">
        <v>55</v>
      </c>
      <c r="BL62" s="93">
        <v>55</v>
      </c>
      <c r="BM62" s="93">
        <v>55</v>
      </c>
      <c r="BN62" s="92">
        <v>1921</v>
      </c>
      <c r="BO62" s="93">
        <v>6832</v>
      </c>
      <c r="BP62" s="94">
        <v>1114</v>
      </c>
      <c r="BQ62" s="108">
        <f t="shared" si="147"/>
        <v>249.57431777378812</v>
      </c>
      <c r="BR62" s="108">
        <f t="shared" si="103"/>
        <v>117.33312568633369</v>
      </c>
      <c r="BS62" s="108">
        <f t="shared" si="148"/>
        <v>118.32256133350708</v>
      </c>
      <c r="BT62" s="109">
        <f t="shared" si="149"/>
        <v>1904.2862328767121</v>
      </c>
      <c r="BU62" s="108">
        <f t="shared" si="106"/>
        <v>900.19401943797698</v>
      </c>
      <c r="BV62" s="110">
        <f t="shared" si="150"/>
        <v>921.049390771449</v>
      </c>
      <c r="BW62" s="107">
        <f t="shared" si="123"/>
        <v>7.6301369863013697</v>
      </c>
      <c r="BX62" s="107">
        <f t="shared" si="124"/>
        <v>3.7251610807298441E-2</v>
      </c>
      <c r="BY62" s="107">
        <f t="shared" si="125"/>
        <v>0.13890891612593137</v>
      </c>
      <c r="BZ62" s="78">
        <f t="shared" si="130"/>
        <v>0.22757916241062306</v>
      </c>
      <c r="CA62" s="79">
        <f t="shared" si="131"/>
        <v>-0.16486210418794692</v>
      </c>
      <c r="CB62" s="115">
        <f t="shared" si="132"/>
        <v>-0.11274462339261479</v>
      </c>
      <c r="CC62" s="76"/>
      <c r="CD62" s="91"/>
      <c r="CE62" s="111"/>
      <c r="CF62" s="111"/>
    </row>
    <row r="63" spans="1:84" s="112" customFormat="1" ht="15" customHeight="1" x14ac:dyDescent="0.2">
      <c r="A63" s="68" t="s">
        <v>83</v>
      </c>
      <c r="B63" s="92">
        <v>118.98699830000001</v>
      </c>
      <c r="C63" s="93">
        <v>1024.7760000000001</v>
      </c>
      <c r="D63" s="94">
        <v>181.38900498359999</v>
      </c>
      <c r="E63" s="92">
        <v>265.17899999999997</v>
      </c>
      <c r="F63" s="93">
        <v>1046.5509999999999</v>
      </c>
      <c r="G63" s="94">
        <v>236.84</v>
      </c>
      <c r="H63" s="95">
        <f t="shared" si="137"/>
        <v>0.76587149545515953</v>
      </c>
      <c r="I63" s="96">
        <f t="shared" si="2"/>
        <v>0.3171670418596636</v>
      </c>
      <c r="J63" s="97">
        <f t="shared" si="138"/>
        <v>-0.21332206510710661</v>
      </c>
      <c r="K63" s="92">
        <v>190.273</v>
      </c>
      <c r="L63" s="93">
        <v>786.12800000000004</v>
      </c>
      <c r="M63" s="93">
        <v>193.28899999999999</v>
      </c>
      <c r="N63" s="98">
        <f t="shared" si="139"/>
        <v>0.81611636547880417</v>
      </c>
      <c r="O63" s="99">
        <f t="shared" si="108"/>
        <v>9.8589713670025891E-2</v>
      </c>
      <c r="P63" s="100">
        <f t="shared" si="140"/>
        <v>6.4955648036462477E-2</v>
      </c>
      <c r="Q63" s="92">
        <v>68.570999999999998</v>
      </c>
      <c r="R63" s="93">
        <v>240.46100000000001</v>
      </c>
      <c r="S63" s="94">
        <v>39.152000000000001</v>
      </c>
      <c r="T63" s="101">
        <f t="shared" si="141"/>
        <v>0.16530991386590102</v>
      </c>
      <c r="U63" s="102">
        <f t="shared" si="110"/>
        <v>-9.3273910645089692E-2</v>
      </c>
      <c r="V63" s="103">
        <f t="shared" si="142"/>
        <v>-6.4455286301123821E-2</v>
      </c>
      <c r="W63" s="92">
        <v>0.80900000000000005</v>
      </c>
      <c r="X63" s="93">
        <v>1.728</v>
      </c>
      <c r="Y63" s="94">
        <v>0.72099999999999997</v>
      </c>
      <c r="Z63" s="101">
        <f t="shared" si="143"/>
        <v>3.0442492822158416E-3</v>
      </c>
      <c r="AA63" s="102">
        <f t="shared" si="112"/>
        <v>-6.5201980220361451E-6</v>
      </c>
      <c r="AB63" s="103">
        <f t="shared" si="144"/>
        <v>1.3931114016921022E-3</v>
      </c>
      <c r="AC63" s="92">
        <v>89.38</v>
      </c>
      <c r="AD63" s="93">
        <v>79.512</v>
      </c>
      <c r="AE63" s="93">
        <v>86.858000000000004</v>
      </c>
      <c r="AF63" s="93">
        <f t="shared" si="113"/>
        <v>-2.5219999999999914</v>
      </c>
      <c r="AG63" s="94">
        <f t="shared" si="114"/>
        <v>7.3460000000000036</v>
      </c>
      <c r="AH63" s="92">
        <v>0</v>
      </c>
      <c r="AI63" s="93">
        <v>0</v>
      </c>
      <c r="AJ63" s="93">
        <v>0</v>
      </c>
      <c r="AK63" s="93">
        <f t="shared" si="99"/>
        <v>0</v>
      </c>
      <c r="AL63" s="94">
        <f t="shared" si="100"/>
        <v>0</v>
      </c>
      <c r="AM63" s="101">
        <f t="shared" si="126"/>
        <v>0.47884931067267905</v>
      </c>
      <c r="AN63" s="102">
        <f t="shared" si="115"/>
        <v>-0.27232519811396699</v>
      </c>
      <c r="AO63" s="103">
        <f t="shared" si="116"/>
        <v>0.40125967157106074</v>
      </c>
      <c r="AP63" s="101">
        <f t="shared" si="21"/>
        <v>0</v>
      </c>
      <c r="AQ63" s="102">
        <f t="shared" si="117"/>
        <v>0</v>
      </c>
      <c r="AR63" s="103">
        <f t="shared" si="46"/>
        <v>0</v>
      </c>
      <c r="AS63" s="102">
        <f t="shared" si="145"/>
        <v>0</v>
      </c>
      <c r="AT63" s="102">
        <f t="shared" si="118"/>
        <v>0</v>
      </c>
      <c r="AU63" s="102">
        <f t="shared" si="146"/>
        <v>0</v>
      </c>
      <c r="AV63" s="92">
        <v>299</v>
      </c>
      <c r="AW63" s="93">
        <v>2153</v>
      </c>
      <c r="AX63" s="94">
        <v>358</v>
      </c>
      <c r="AY63" s="104">
        <v>4</v>
      </c>
      <c r="AZ63" s="105">
        <v>4</v>
      </c>
      <c r="BA63" s="106">
        <v>4</v>
      </c>
      <c r="BB63" s="104">
        <v>18</v>
      </c>
      <c r="BC63" s="105">
        <v>18</v>
      </c>
      <c r="BD63" s="106">
        <v>17</v>
      </c>
      <c r="BE63" s="84">
        <f t="shared" si="127"/>
        <v>29.833333333333332</v>
      </c>
      <c r="BF63" s="84">
        <f t="shared" si="128"/>
        <v>4.9166666666666643</v>
      </c>
      <c r="BG63" s="84">
        <f t="shared" si="129"/>
        <v>-15.020833333333332</v>
      </c>
      <c r="BH63" s="85">
        <f t="shared" si="119"/>
        <v>7.0196078431372548</v>
      </c>
      <c r="BI63" s="84">
        <f t="shared" si="120"/>
        <v>1.4825708061002176</v>
      </c>
      <c r="BJ63" s="86">
        <f t="shared" si="121"/>
        <v>-2.9479847494553386</v>
      </c>
      <c r="BK63" s="93">
        <v>100</v>
      </c>
      <c r="BL63" s="93">
        <v>100</v>
      </c>
      <c r="BM63" s="93">
        <v>100</v>
      </c>
      <c r="BN63" s="92">
        <v>2133</v>
      </c>
      <c r="BO63" s="93">
        <v>14922</v>
      </c>
      <c r="BP63" s="94">
        <v>2484</v>
      </c>
      <c r="BQ63" s="108">
        <f t="shared" si="147"/>
        <v>95.346215780998392</v>
      </c>
      <c r="BR63" s="108">
        <f t="shared" si="103"/>
        <v>-28.975865794247738</v>
      </c>
      <c r="BS63" s="108">
        <f t="shared" si="148"/>
        <v>25.211448323553014</v>
      </c>
      <c r="BT63" s="109">
        <f t="shared" si="149"/>
        <v>661.56424581005592</v>
      </c>
      <c r="BU63" s="108">
        <f t="shared" si="106"/>
        <v>-225.32204181536213</v>
      </c>
      <c r="BV63" s="110">
        <f t="shared" si="150"/>
        <v>175.47460345055759</v>
      </c>
      <c r="BW63" s="107">
        <f t="shared" si="123"/>
        <v>6.9385474860335199</v>
      </c>
      <c r="BX63" s="107">
        <f t="shared" si="124"/>
        <v>-0.19523177818052684</v>
      </c>
      <c r="BY63" s="107">
        <f t="shared" si="125"/>
        <v>7.7532454390007999E-3</v>
      </c>
      <c r="BZ63" s="78">
        <f t="shared" si="130"/>
        <v>0.2791011235955056</v>
      </c>
      <c r="CA63" s="79">
        <f t="shared" si="131"/>
        <v>3.9438202247190995E-2</v>
      </c>
      <c r="CB63" s="115">
        <f t="shared" si="132"/>
        <v>-0.1297207942127136</v>
      </c>
      <c r="CC63" s="76"/>
      <c r="CD63" s="91"/>
      <c r="CE63" s="111"/>
      <c r="CF63" s="111"/>
    </row>
    <row r="64" spans="1:84" s="112" customFormat="1" ht="15" customHeight="1" x14ac:dyDescent="0.2">
      <c r="A64" s="68" t="s">
        <v>84</v>
      </c>
      <c r="B64" s="92">
        <v>190.27</v>
      </c>
      <c r="C64" s="93">
        <v>1201.2090000000001</v>
      </c>
      <c r="D64" s="94">
        <v>227.57186000000002</v>
      </c>
      <c r="E64" s="92">
        <v>267.78100000000001</v>
      </c>
      <c r="F64" s="93">
        <v>1097.538</v>
      </c>
      <c r="G64" s="94">
        <v>281.28699999999998</v>
      </c>
      <c r="H64" s="95">
        <f t="shared" si="137"/>
        <v>0.80903795767312403</v>
      </c>
      <c r="I64" s="96">
        <f t="shared" si="2"/>
        <v>9.8494640559512514E-2</v>
      </c>
      <c r="J64" s="97">
        <f t="shared" si="138"/>
        <v>-0.28541981964301455</v>
      </c>
      <c r="K64" s="92">
        <v>183.249</v>
      </c>
      <c r="L64" s="93">
        <v>736.17</v>
      </c>
      <c r="M64" s="93">
        <v>212.024</v>
      </c>
      <c r="N64" s="98">
        <f t="shared" si="139"/>
        <v>0.75376394927600643</v>
      </c>
      <c r="O64" s="99">
        <f t="shared" si="108"/>
        <v>6.9439818736498404E-2</v>
      </c>
      <c r="P64" s="100">
        <f t="shared" si="140"/>
        <v>8.3017241644926743E-2</v>
      </c>
      <c r="Q64" s="92">
        <v>79.795000000000002</v>
      </c>
      <c r="R64" s="93">
        <v>276.53800000000001</v>
      </c>
      <c r="S64" s="94">
        <v>63.121000000000002</v>
      </c>
      <c r="T64" s="101">
        <f t="shared" si="141"/>
        <v>0.2244007010633268</v>
      </c>
      <c r="U64" s="102">
        <f t="shared" si="110"/>
        <v>-7.3585339768547003E-2</v>
      </c>
      <c r="V64" s="103">
        <f t="shared" si="142"/>
        <v>-2.7561417788138948E-2</v>
      </c>
      <c r="W64" s="92">
        <v>0.442</v>
      </c>
      <c r="X64" s="93">
        <v>6.2009999999999996</v>
      </c>
      <c r="Y64" s="94">
        <v>0.16300000000000001</v>
      </c>
      <c r="Z64" s="101">
        <f t="shared" si="143"/>
        <v>5.7947932183143914E-4</v>
      </c>
      <c r="AA64" s="102">
        <f t="shared" si="112"/>
        <v>-1.071123222785244E-3</v>
      </c>
      <c r="AB64" s="103">
        <f t="shared" si="144"/>
        <v>-5.0704389497910462E-3</v>
      </c>
      <c r="AC64" s="92">
        <v>12.025540000000001</v>
      </c>
      <c r="AD64" s="93">
        <v>22.893999999999998</v>
      </c>
      <c r="AE64" s="93">
        <v>127.53044</v>
      </c>
      <c r="AF64" s="93">
        <f t="shared" si="113"/>
        <v>115.50489999999999</v>
      </c>
      <c r="AG64" s="94">
        <f t="shared" si="114"/>
        <v>104.63643999999999</v>
      </c>
      <c r="AH64" s="92">
        <v>0</v>
      </c>
      <c r="AI64" s="93">
        <v>0</v>
      </c>
      <c r="AJ64" s="93">
        <v>0</v>
      </c>
      <c r="AK64" s="93">
        <f t="shared" si="99"/>
        <v>0</v>
      </c>
      <c r="AL64" s="94">
        <f t="shared" si="100"/>
        <v>0</v>
      </c>
      <c r="AM64" s="101">
        <f t="shared" si="126"/>
        <v>0.5603963512887753</v>
      </c>
      <c r="AN64" s="102">
        <f t="shared" si="115"/>
        <v>0.49719384958067625</v>
      </c>
      <c r="AO64" s="103">
        <f t="shared" si="116"/>
        <v>0.54133722003018503</v>
      </c>
      <c r="AP64" s="101">
        <f t="shared" si="21"/>
        <v>0</v>
      </c>
      <c r="AQ64" s="102">
        <f t="shared" si="117"/>
        <v>0</v>
      </c>
      <c r="AR64" s="103">
        <f t="shared" si="46"/>
        <v>0</v>
      </c>
      <c r="AS64" s="102">
        <f t="shared" si="145"/>
        <v>0</v>
      </c>
      <c r="AT64" s="102">
        <f t="shared" si="118"/>
        <v>0</v>
      </c>
      <c r="AU64" s="102">
        <f t="shared" si="146"/>
        <v>0</v>
      </c>
      <c r="AV64" s="92">
        <v>438</v>
      </c>
      <c r="AW64" s="93">
        <v>1877</v>
      </c>
      <c r="AX64" s="94">
        <v>379</v>
      </c>
      <c r="AY64" s="104">
        <v>5</v>
      </c>
      <c r="AZ64" s="105">
        <v>5</v>
      </c>
      <c r="BA64" s="106">
        <v>4</v>
      </c>
      <c r="BB64" s="104">
        <v>10</v>
      </c>
      <c r="BC64" s="105">
        <v>10</v>
      </c>
      <c r="BD64" s="106">
        <v>7</v>
      </c>
      <c r="BE64" s="84">
        <f t="shared" si="127"/>
        <v>31.583333333333332</v>
      </c>
      <c r="BF64" s="84">
        <f t="shared" si="128"/>
        <v>2.3833333333333329</v>
      </c>
      <c r="BG64" s="84">
        <f t="shared" si="129"/>
        <v>0.30000000000000071</v>
      </c>
      <c r="BH64" s="85">
        <f t="shared" si="119"/>
        <v>18.047619047619047</v>
      </c>
      <c r="BI64" s="84">
        <f t="shared" si="120"/>
        <v>3.4476190476190478</v>
      </c>
      <c r="BJ64" s="86">
        <f t="shared" si="121"/>
        <v>2.4059523809523817</v>
      </c>
      <c r="BK64" s="93">
        <v>60</v>
      </c>
      <c r="BL64" s="93">
        <v>60</v>
      </c>
      <c r="BM64" s="93">
        <v>60</v>
      </c>
      <c r="BN64" s="92">
        <v>2944</v>
      </c>
      <c r="BO64" s="93">
        <v>13492</v>
      </c>
      <c r="BP64" s="94">
        <v>2291</v>
      </c>
      <c r="BQ64" s="108">
        <f t="shared" si="147"/>
        <v>122.77913574858141</v>
      </c>
      <c r="BR64" s="108">
        <f t="shared" si="103"/>
        <v>31.820915639885754</v>
      </c>
      <c r="BS64" s="108">
        <f t="shared" si="148"/>
        <v>41.431818820031154</v>
      </c>
      <c r="BT64" s="109">
        <f t="shared" si="149"/>
        <v>742.18205804749346</v>
      </c>
      <c r="BU64" s="108">
        <f t="shared" si="106"/>
        <v>130.80991192877195</v>
      </c>
      <c r="BV64" s="110">
        <f t="shared" si="150"/>
        <v>157.45216992815404</v>
      </c>
      <c r="BW64" s="107">
        <f t="shared" si="123"/>
        <v>6.0448548812664908</v>
      </c>
      <c r="BX64" s="107">
        <f t="shared" si="124"/>
        <v>-0.67660630594812066</v>
      </c>
      <c r="BY64" s="107">
        <f t="shared" si="125"/>
        <v>-1.143211181599785</v>
      </c>
      <c r="BZ64" s="78">
        <f t="shared" si="130"/>
        <v>0.4290262172284644</v>
      </c>
      <c r="CA64" s="79">
        <f t="shared" si="131"/>
        <v>-0.12228464419475665</v>
      </c>
      <c r="CB64" s="115">
        <f t="shared" si="132"/>
        <v>-0.18704684213226624</v>
      </c>
      <c r="CC64" s="76"/>
      <c r="CD64" s="91"/>
      <c r="CE64" s="111"/>
      <c r="CF64" s="111"/>
    </row>
    <row r="65" spans="1:84" s="112" customFormat="1" ht="15" customHeight="1" x14ac:dyDescent="0.2">
      <c r="A65" s="68" t="s">
        <v>85</v>
      </c>
      <c r="B65" s="92">
        <v>153.81700000000001</v>
      </c>
      <c r="C65" s="93">
        <v>706.3</v>
      </c>
      <c r="D65" s="94">
        <v>191.53469999999999</v>
      </c>
      <c r="E65" s="92">
        <v>194.96799999999999</v>
      </c>
      <c r="F65" s="93">
        <v>744.90599999999995</v>
      </c>
      <c r="G65" s="94">
        <v>225.77099999999999</v>
      </c>
      <c r="H65" s="95">
        <f t="shared" si="137"/>
        <v>0.84835829225188353</v>
      </c>
      <c r="I65" s="96">
        <f t="shared" si="2"/>
        <v>5.9423697856905822E-2</v>
      </c>
      <c r="J65" s="97">
        <f t="shared" si="138"/>
        <v>-9.9815034315495432E-2</v>
      </c>
      <c r="K65" s="92">
        <v>129.91399999999999</v>
      </c>
      <c r="L65" s="93">
        <v>543.51700000000005</v>
      </c>
      <c r="M65" s="93">
        <v>173.54400000000001</v>
      </c>
      <c r="N65" s="98">
        <f t="shared" si="139"/>
        <v>0.76867268161101299</v>
      </c>
      <c r="O65" s="99">
        <f t="shared" si="108"/>
        <v>0.10233769330523979</v>
      </c>
      <c r="P65" s="100">
        <f t="shared" si="140"/>
        <v>3.9027598875741587E-2</v>
      </c>
      <c r="Q65" s="92">
        <v>48.302999999999997</v>
      </c>
      <c r="R65" s="93">
        <v>130.82</v>
      </c>
      <c r="S65" s="94">
        <v>38.204999999999998</v>
      </c>
      <c r="T65" s="101">
        <f t="shared" si="141"/>
        <v>0.16922013899039293</v>
      </c>
      <c r="U65" s="102">
        <f t="shared" si="110"/>
        <v>-7.8528209456531689E-2</v>
      </c>
      <c r="V65" s="103">
        <f t="shared" si="142"/>
        <v>-6.3993351445986169E-3</v>
      </c>
      <c r="W65" s="92">
        <v>1.3220000000000001</v>
      </c>
      <c r="X65" s="93">
        <v>4.6399999999999997</v>
      </c>
      <c r="Y65" s="94">
        <v>1.006</v>
      </c>
      <c r="Z65" s="101">
        <f t="shared" si="143"/>
        <v>4.4558424244034887E-3</v>
      </c>
      <c r="AA65" s="102">
        <f t="shared" si="112"/>
        <v>-2.324757468912338E-3</v>
      </c>
      <c r="AB65" s="103">
        <f t="shared" si="144"/>
        <v>-1.7731314327006295E-3</v>
      </c>
      <c r="AC65" s="92">
        <v>184.93595000000002</v>
      </c>
      <c r="AD65" s="93">
        <v>178.221</v>
      </c>
      <c r="AE65" s="93">
        <v>192.32900000000001</v>
      </c>
      <c r="AF65" s="93">
        <f t="shared" si="113"/>
        <v>7.3930499999999881</v>
      </c>
      <c r="AG65" s="94">
        <f t="shared" si="114"/>
        <v>14.108000000000004</v>
      </c>
      <c r="AH65" s="92">
        <v>2.379</v>
      </c>
      <c r="AI65" s="93">
        <v>0</v>
      </c>
      <c r="AJ65" s="93">
        <v>0</v>
      </c>
      <c r="AK65" s="93">
        <f t="shared" si="99"/>
        <v>-2.379</v>
      </c>
      <c r="AL65" s="94">
        <f t="shared" si="100"/>
        <v>0</v>
      </c>
      <c r="AM65" s="101">
        <f t="shared" si="126"/>
        <v>1.0041470292328232</v>
      </c>
      <c r="AN65" s="102">
        <f t="shared" si="115"/>
        <v>-0.19816448379889651</v>
      </c>
      <c r="AO65" s="103">
        <f t="shared" si="116"/>
        <v>0.75181657475172448</v>
      </c>
      <c r="AP65" s="101">
        <f t="shared" si="21"/>
        <v>0</v>
      </c>
      <c r="AQ65" s="102">
        <f t="shared" si="117"/>
        <v>-1.5466430888653399E-2</v>
      </c>
      <c r="AR65" s="103">
        <f t="shared" si="46"/>
        <v>0</v>
      </c>
      <c r="AS65" s="102">
        <f t="shared" si="145"/>
        <v>0</v>
      </c>
      <c r="AT65" s="102">
        <f t="shared" si="118"/>
        <v>-1.2202002379877725E-2</v>
      </c>
      <c r="AU65" s="102">
        <f t="shared" si="146"/>
        <v>0</v>
      </c>
      <c r="AV65" s="92">
        <v>391</v>
      </c>
      <c r="AW65" s="93">
        <v>1461</v>
      </c>
      <c r="AX65" s="94">
        <v>362</v>
      </c>
      <c r="AY65" s="104">
        <v>6.5</v>
      </c>
      <c r="AZ65" s="105">
        <v>6.5</v>
      </c>
      <c r="BA65" s="106">
        <v>7</v>
      </c>
      <c r="BB65" s="104">
        <v>10</v>
      </c>
      <c r="BC65" s="105">
        <v>10</v>
      </c>
      <c r="BD65" s="106">
        <v>10</v>
      </c>
      <c r="BE65" s="84">
        <f t="shared" si="127"/>
        <v>17.238095238095237</v>
      </c>
      <c r="BF65" s="84">
        <f t="shared" si="128"/>
        <v>-2.8131868131868139</v>
      </c>
      <c r="BG65" s="84">
        <f t="shared" si="129"/>
        <v>-1.4926739926739927</v>
      </c>
      <c r="BH65" s="85">
        <f t="shared" si="119"/>
        <v>12.066666666666668</v>
      </c>
      <c r="BI65" s="84">
        <f t="shared" si="120"/>
        <v>-0.96666666666666501</v>
      </c>
      <c r="BJ65" s="86">
        <f t="shared" si="121"/>
        <v>-0.10833333333333073</v>
      </c>
      <c r="BK65" s="93">
        <v>65</v>
      </c>
      <c r="BL65" s="93">
        <v>65</v>
      </c>
      <c r="BM65" s="93">
        <v>65</v>
      </c>
      <c r="BN65" s="92">
        <v>2724</v>
      </c>
      <c r="BO65" s="93">
        <v>10543</v>
      </c>
      <c r="BP65" s="94">
        <v>2574</v>
      </c>
      <c r="BQ65" s="108">
        <f t="shared" si="147"/>
        <v>87.712121212121218</v>
      </c>
      <c r="BR65" s="108">
        <f t="shared" si="103"/>
        <v>16.137965558670416</v>
      </c>
      <c r="BS65" s="108">
        <f t="shared" si="148"/>
        <v>17.058037934116854</v>
      </c>
      <c r="BT65" s="109">
        <f t="shared" si="149"/>
        <v>623.67679558011048</v>
      </c>
      <c r="BU65" s="108">
        <f t="shared" si="106"/>
        <v>125.03740939085219</v>
      </c>
      <c r="BV65" s="110">
        <f t="shared" si="150"/>
        <v>113.81642597025422</v>
      </c>
      <c r="BW65" s="107">
        <f t="shared" si="123"/>
        <v>7.1104972375690609</v>
      </c>
      <c r="BX65" s="107">
        <f t="shared" si="124"/>
        <v>0.14374531941049273</v>
      </c>
      <c r="BY65" s="107">
        <f t="shared" si="125"/>
        <v>-0.10579297461437509</v>
      </c>
      <c r="BZ65" s="78">
        <f t="shared" si="130"/>
        <v>0.44494382022471912</v>
      </c>
      <c r="CA65" s="79">
        <f t="shared" si="131"/>
        <v>-2.5929127052722545E-2</v>
      </c>
      <c r="CB65" s="115">
        <f t="shared" si="132"/>
        <v>5.6025858088354363E-4</v>
      </c>
      <c r="CC65" s="76"/>
      <c r="CD65" s="91"/>
      <c r="CE65" s="111"/>
      <c r="CF65" s="111"/>
    </row>
    <row r="66" spans="1:84" s="23" customFormat="1" ht="15" customHeight="1" x14ac:dyDescent="0.2">
      <c r="A66" s="68" t="s">
        <v>86</v>
      </c>
      <c r="B66" s="69">
        <v>311.44544999999999</v>
      </c>
      <c r="C66" s="70">
        <v>1659.884</v>
      </c>
      <c r="D66" s="71">
        <v>670.89267000000007</v>
      </c>
      <c r="E66" s="69">
        <v>316.02976000000001</v>
      </c>
      <c r="F66" s="70">
        <v>1587.9780000000001</v>
      </c>
      <c r="G66" s="71">
        <v>602.01261</v>
      </c>
      <c r="H66" s="72">
        <f t="shared" si="137"/>
        <v>1.1144163076584062</v>
      </c>
      <c r="I66" s="73">
        <f t="shared" si="2"/>
        <v>0.12892225165557913</v>
      </c>
      <c r="J66" s="74">
        <f t="shared" si="138"/>
        <v>6.9134823909890786E-2</v>
      </c>
      <c r="K66" s="69">
        <v>206.4015</v>
      </c>
      <c r="L66" s="70">
        <v>1074.5002799999997</v>
      </c>
      <c r="M66" s="70">
        <v>445.38531999999998</v>
      </c>
      <c r="N66" s="75">
        <f t="shared" si="139"/>
        <v>0.7398272272070846</v>
      </c>
      <c r="O66" s="76">
        <f t="shared" si="108"/>
        <v>8.6719431283055148E-2</v>
      </c>
      <c r="P66" s="77">
        <f t="shared" si="140"/>
        <v>6.3180397087272078E-2</v>
      </c>
      <c r="Q66" s="69">
        <v>67.316540000000003</v>
      </c>
      <c r="R66" s="70">
        <v>264.95459000000005</v>
      </c>
      <c r="S66" s="71">
        <v>67.894549999999995</v>
      </c>
      <c r="T66" s="78">
        <f t="shared" si="141"/>
        <v>0.11277928214825932</v>
      </c>
      <c r="U66" s="79">
        <f t="shared" si="110"/>
        <v>-0.10022768276542478</v>
      </c>
      <c r="V66" s="80">
        <f t="shared" si="142"/>
        <v>-5.4071007969110088E-2</v>
      </c>
      <c r="W66" s="69">
        <v>28.128</v>
      </c>
      <c r="X66" s="70">
        <v>159.5</v>
      </c>
      <c r="Y66" s="71">
        <v>56.722999999999999</v>
      </c>
      <c r="Z66" s="78">
        <f t="shared" si="143"/>
        <v>9.4222278832332099E-2</v>
      </c>
      <c r="AA66" s="79">
        <f t="shared" si="112"/>
        <v>5.2180027793426592E-3</v>
      </c>
      <c r="AB66" s="80">
        <f t="shared" si="144"/>
        <v>-6.2199187295988584E-3</v>
      </c>
      <c r="AC66" s="69">
        <v>271.61646999999999</v>
      </c>
      <c r="AD66" s="70">
        <v>586.58100000000002</v>
      </c>
      <c r="AE66" s="70">
        <v>543.07444999999996</v>
      </c>
      <c r="AF66" s="70">
        <f t="shared" si="113"/>
        <v>271.45797999999996</v>
      </c>
      <c r="AG66" s="71">
        <f t="shared" si="114"/>
        <v>-43.506550000000061</v>
      </c>
      <c r="AH66" s="69">
        <v>44.564730000000004</v>
      </c>
      <c r="AI66" s="70">
        <v>33.743000000000002</v>
      </c>
      <c r="AJ66" s="70">
        <v>30.742650000000001</v>
      </c>
      <c r="AK66" s="70">
        <f t="shared" si="99"/>
        <v>-13.822080000000003</v>
      </c>
      <c r="AL66" s="71">
        <f t="shared" si="100"/>
        <v>-3.000350000000001</v>
      </c>
      <c r="AM66" s="78">
        <f t="shared" si="126"/>
        <v>0.80948037485638336</v>
      </c>
      <c r="AN66" s="79">
        <f t="shared" si="115"/>
        <v>-6.2635335936630288E-2</v>
      </c>
      <c r="AO66" s="80">
        <f t="shared" si="116"/>
        <v>0.45609363216834009</v>
      </c>
      <c r="AP66" s="78">
        <f t="shared" si="21"/>
        <v>4.582349960687452E-2</v>
      </c>
      <c r="AQ66" s="79">
        <f t="shared" si="117"/>
        <v>-9.7266502189587767E-2</v>
      </c>
      <c r="AR66" s="80">
        <f t="shared" si="46"/>
        <v>2.549497062533123E-2</v>
      </c>
      <c r="AS66" s="79">
        <f t="shared" si="145"/>
        <v>5.1066455235879528E-2</v>
      </c>
      <c r="AT66" s="79">
        <f t="shared" si="118"/>
        <v>-8.9947891007967906E-2</v>
      </c>
      <c r="AU66" s="79">
        <f t="shared" si="146"/>
        <v>2.9817420299627261E-2</v>
      </c>
      <c r="AV66" s="69">
        <v>297</v>
      </c>
      <c r="AW66" s="70">
        <v>1059</v>
      </c>
      <c r="AX66" s="71">
        <v>302</v>
      </c>
      <c r="AY66" s="81">
        <v>12</v>
      </c>
      <c r="AZ66" s="82">
        <v>11.5</v>
      </c>
      <c r="BA66" s="83">
        <v>11.5</v>
      </c>
      <c r="BB66" s="81">
        <v>17</v>
      </c>
      <c r="BC66" s="82">
        <v>18.5</v>
      </c>
      <c r="BD66" s="83">
        <v>19</v>
      </c>
      <c r="BE66" s="84">
        <f t="shared" si="127"/>
        <v>8.7536231884057969</v>
      </c>
      <c r="BF66" s="84">
        <f t="shared" si="128"/>
        <v>0.5036231884057969</v>
      </c>
      <c r="BG66" s="84">
        <f t="shared" si="129"/>
        <v>1.0797101449275361</v>
      </c>
      <c r="BH66" s="85">
        <f t="shared" si="119"/>
        <v>5.2982456140350882</v>
      </c>
      <c r="BI66" s="84">
        <f t="shared" si="120"/>
        <v>-0.52528379772961742</v>
      </c>
      <c r="BJ66" s="86">
        <f t="shared" si="121"/>
        <v>0.52797534376481803</v>
      </c>
      <c r="BK66" s="70">
        <v>40</v>
      </c>
      <c r="BL66" s="70">
        <v>40</v>
      </c>
      <c r="BM66" s="70">
        <v>40</v>
      </c>
      <c r="BN66" s="69">
        <v>2634</v>
      </c>
      <c r="BO66" s="70">
        <v>9858</v>
      </c>
      <c r="BP66" s="71">
        <v>3337</v>
      </c>
      <c r="BQ66" s="87">
        <f t="shared" si="147"/>
        <v>180.40533712915791</v>
      </c>
      <c r="BR66" s="87">
        <f t="shared" si="103"/>
        <v>60.424410781397853</v>
      </c>
      <c r="BS66" s="87">
        <f t="shared" si="148"/>
        <v>19.320127147417196</v>
      </c>
      <c r="BT66" s="88">
        <f t="shared" si="149"/>
        <v>1993.4192384105959</v>
      </c>
      <c r="BU66" s="87">
        <f t="shared" si="106"/>
        <v>929.3459724173299</v>
      </c>
      <c r="BV66" s="89">
        <f t="shared" si="150"/>
        <v>493.91215625762129</v>
      </c>
      <c r="BW66" s="84">
        <f t="shared" si="123"/>
        <v>11.049668874172186</v>
      </c>
      <c r="BX66" s="84">
        <f t="shared" si="124"/>
        <v>2.1809820054853173</v>
      </c>
      <c r="BY66" s="84">
        <f t="shared" si="125"/>
        <v>1.7408870044838007</v>
      </c>
      <c r="BZ66" s="78">
        <f t="shared" si="130"/>
        <v>0.93735955056179776</v>
      </c>
      <c r="CA66" s="79">
        <f t="shared" si="131"/>
        <v>0.19747191011235965</v>
      </c>
      <c r="CB66" s="115">
        <f t="shared" si="132"/>
        <v>0.26215407110974298</v>
      </c>
      <c r="CC66" s="76"/>
      <c r="CD66" s="91"/>
      <c r="CE66" s="111"/>
      <c r="CF66" s="90"/>
    </row>
    <row r="67" spans="1:84" s="112" customFormat="1" ht="15" customHeight="1" x14ac:dyDescent="0.2">
      <c r="A67" s="68" t="s">
        <v>87</v>
      </c>
      <c r="B67" s="92">
        <v>2271.1168000000002</v>
      </c>
      <c r="C67" s="93">
        <v>9606.7999999999993</v>
      </c>
      <c r="D67" s="94">
        <v>2135.9998999999998</v>
      </c>
      <c r="E67" s="92">
        <v>2400.1591000000003</v>
      </c>
      <c r="F67" s="93">
        <v>9826.6970000000001</v>
      </c>
      <c r="G67" s="94">
        <v>2216.5625099999997</v>
      </c>
      <c r="H67" s="95">
        <f t="shared" si="137"/>
        <v>0.96365425760088308</v>
      </c>
      <c r="I67" s="96">
        <f t="shared" si="2"/>
        <v>1.7418318491679852E-2</v>
      </c>
      <c r="J67" s="97">
        <f t="shared" si="138"/>
        <v>-1.3968233455877832E-2</v>
      </c>
      <c r="K67" s="92">
        <v>579.26678000000004</v>
      </c>
      <c r="L67" s="93">
        <v>2333.4353500000002</v>
      </c>
      <c r="M67" s="93">
        <v>599.09448999999995</v>
      </c>
      <c r="N67" s="98">
        <f t="shared" si="139"/>
        <v>0.27028089092781776</v>
      </c>
      <c r="O67" s="99">
        <f t="shared" si="108"/>
        <v>2.8935731767327139E-2</v>
      </c>
      <c r="P67" s="100">
        <f t="shared" si="140"/>
        <v>3.2822124263902075E-2</v>
      </c>
      <c r="Q67" s="92">
        <v>132.67841999999999</v>
      </c>
      <c r="R67" s="93">
        <v>499.80977999999993</v>
      </c>
      <c r="S67" s="94">
        <v>114.03314</v>
      </c>
      <c r="T67" s="101">
        <f t="shared" si="141"/>
        <v>5.1445939144752574E-2</v>
      </c>
      <c r="U67" s="102">
        <f t="shared" si="110"/>
        <v>-3.8330713175121836E-3</v>
      </c>
      <c r="V67" s="103">
        <f t="shared" si="142"/>
        <v>5.8349981239095433E-4</v>
      </c>
      <c r="W67" s="92">
        <v>1662.5429999999999</v>
      </c>
      <c r="X67" s="93">
        <v>6887.9639999999999</v>
      </c>
      <c r="Y67" s="94">
        <v>1501.788</v>
      </c>
      <c r="Z67" s="101">
        <f t="shared" si="143"/>
        <v>0.67753018163245948</v>
      </c>
      <c r="AA67" s="102">
        <f t="shared" si="112"/>
        <v>-1.5150149433926785E-2</v>
      </c>
      <c r="AB67" s="103">
        <f t="shared" si="144"/>
        <v>-2.3413787638191685E-2</v>
      </c>
      <c r="AC67" s="92">
        <v>3528.6059800000007</v>
      </c>
      <c r="AD67" s="93">
        <v>3027.8110000000001</v>
      </c>
      <c r="AE67" s="93">
        <v>3450.5314000000008</v>
      </c>
      <c r="AF67" s="93">
        <f t="shared" si="113"/>
        <v>-78.074579999999969</v>
      </c>
      <c r="AG67" s="94">
        <f t="shared" si="114"/>
        <v>422.72040000000061</v>
      </c>
      <c r="AH67" s="92">
        <v>2047.53961</v>
      </c>
      <c r="AI67" s="93">
        <v>2093.27</v>
      </c>
      <c r="AJ67" s="93">
        <v>1860.09826</v>
      </c>
      <c r="AK67" s="93">
        <f t="shared" si="99"/>
        <v>-187.44135000000006</v>
      </c>
      <c r="AL67" s="94">
        <f t="shared" si="100"/>
        <v>-233.17174</v>
      </c>
      <c r="AM67" s="101">
        <f t="shared" si="126"/>
        <v>1.6154173977255342</v>
      </c>
      <c r="AN67" s="102">
        <f t="shared" si="115"/>
        <v>6.1729811072130714E-2</v>
      </c>
      <c r="AO67" s="103">
        <f t="shared" si="116"/>
        <v>1.3002436666184016</v>
      </c>
      <c r="AP67" s="101">
        <f t="shared" si="21"/>
        <v>0.87083255949590643</v>
      </c>
      <c r="AQ67" s="102">
        <f t="shared" si="117"/>
        <v>-3.0723718895411811E-2</v>
      </c>
      <c r="AR67" s="103">
        <f t="shared" si="46"/>
        <v>0.65293794318246179</v>
      </c>
      <c r="AS67" s="102">
        <f t="shared" si="145"/>
        <v>0.83918150361570454</v>
      </c>
      <c r="AT67" s="102">
        <f t="shared" si="118"/>
        <v>-1.3903448127702722E-2</v>
      </c>
      <c r="AU67" s="102">
        <f t="shared" si="146"/>
        <v>0.62616282602749762</v>
      </c>
      <c r="AV67" s="92">
        <v>1277</v>
      </c>
      <c r="AW67" s="93">
        <v>4501</v>
      </c>
      <c r="AX67" s="94">
        <v>1046</v>
      </c>
      <c r="AY67" s="104">
        <v>29</v>
      </c>
      <c r="AZ67" s="105">
        <v>31</v>
      </c>
      <c r="BA67" s="106">
        <v>29</v>
      </c>
      <c r="BB67" s="104">
        <v>47</v>
      </c>
      <c r="BC67" s="105">
        <v>47</v>
      </c>
      <c r="BD67" s="106">
        <v>44</v>
      </c>
      <c r="BE67" s="84">
        <f t="shared" si="127"/>
        <v>12.022988505747128</v>
      </c>
      <c r="BF67" s="84">
        <f t="shared" si="128"/>
        <v>-2.6551724137931032</v>
      </c>
      <c r="BG67" s="84">
        <f t="shared" si="129"/>
        <v>-7.6473859844270464E-2</v>
      </c>
      <c r="BH67" s="85">
        <f t="shared" si="119"/>
        <v>7.9242424242424248</v>
      </c>
      <c r="BI67" s="84">
        <f t="shared" si="120"/>
        <v>-1.1324951644100585</v>
      </c>
      <c r="BJ67" s="86">
        <f t="shared" si="121"/>
        <v>-5.6254029658284743E-2</v>
      </c>
      <c r="BK67" s="93">
        <v>62</v>
      </c>
      <c r="BL67" s="93">
        <v>63</v>
      </c>
      <c r="BM67" s="93">
        <v>63</v>
      </c>
      <c r="BN67" s="92">
        <v>3858</v>
      </c>
      <c r="BO67" s="93">
        <v>14173</v>
      </c>
      <c r="BP67" s="94">
        <v>3292</v>
      </c>
      <c r="BQ67" s="108">
        <f t="shared" si="147"/>
        <v>673.31789489671928</v>
      </c>
      <c r="BR67" s="108">
        <f>BQ67-E67*1000/BN67</f>
        <v>51.192674575309184</v>
      </c>
      <c r="BS67" s="108">
        <f t="shared" si="148"/>
        <v>-20.021341679870034</v>
      </c>
      <c r="BT67" s="109">
        <f t="shared" si="149"/>
        <v>2119.0846175908218</v>
      </c>
      <c r="BU67" s="108">
        <f t="shared" si="106"/>
        <v>239.5551735814247</v>
      </c>
      <c r="BV67" s="110">
        <f t="shared" si="150"/>
        <v>-64.140665679562517</v>
      </c>
      <c r="BW67" s="107">
        <f t="shared" si="123"/>
        <v>3.1472275334608031</v>
      </c>
      <c r="BX67" s="107">
        <f t="shared" si="124"/>
        <v>0.12608422884059944</v>
      </c>
      <c r="BY67" s="107">
        <f t="shared" si="125"/>
        <v>-1.6282763592370131E-3</v>
      </c>
      <c r="BZ67" s="78">
        <f t="shared" si="130"/>
        <v>0.58712323880863204</v>
      </c>
      <c r="CA67" s="79">
        <f t="shared" si="131"/>
        <v>-0.11204312581623199</v>
      </c>
      <c r="CB67" s="115">
        <f t="shared" si="132"/>
        <v>-2.9228141926310403E-2</v>
      </c>
      <c r="CC67" s="76"/>
      <c r="CD67" s="91"/>
      <c r="CE67" s="111"/>
      <c r="CF67" s="90"/>
    </row>
    <row r="68" spans="1:84" s="112" customFormat="1" ht="15" customHeight="1" thickBot="1" x14ac:dyDescent="0.25">
      <c r="A68" s="118" t="s">
        <v>239</v>
      </c>
      <c r="B68" s="119">
        <v>324.17700000000002</v>
      </c>
      <c r="C68" s="120">
        <v>1797.259</v>
      </c>
      <c r="D68" s="121">
        <v>489.70600000000002</v>
      </c>
      <c r="E68" s="119">
        <v>398.13355999999999</v>
      </c>
      <c r="F68" s="120">
        <v>1807.001</v>
      </c>
      <c r="G68" s="121">
        <v>435.13600000000002</v>
      </c>
      <c r="H68" s="122">
        <f t="shared" si="137"/>
        <v>1.125409067509928</v>
      </c>
      <c r="I68" s="123">
        <f t="shared" ref="I68" si="152">H68-IF(E68=0,"0",(B68/E68))</f>
        <v>0.31116723368913668</v>
      </c>
      <c r="J68" s="124">
        <f t="shared" si="138"/>
        <v>0.13080032075217851</v>
      </c>
      <c r="K68" s="119">
        <v>257.72856000000002</v>
      </c>
      <c r="L68" s="120">
        <v>1281.47505</v>
      </c>
      <c r="M68" s="120">
        <v>309.935</v>
      </c>
      <c r="N68" s="125">
        <f t="shared" si="139"/>
        <v>0.71227156567142225</v>
      </c>
      <c r="O68" s="126">
        <f t="shared" ref="O68" si="153">N68-IF(E68=0,"0",(K68/E68))</f>
        <v>6.4929603340992181E-2</v>
      </c>
      <c r="P68" s="127">
        <f t="shared" si="140"/>
        <v>3.0992685891295668E-3</v>
      </c>
      <c r="Q68" s="119">
        <v>114.625</v>
      </c>
      <c r="R68" s="120">
        <v>391.75799999999998</v>
      </c>
      <c r="S68" s="121">
        <v>88.453999999999994</v>
      </c>
      <c r="T68" s="128">
        <f t="shared" si="141"/>
        <v>0.20327897484924251</v>
      </c>
      <c r="U68" s="129">
        <f t="shared" ref="U68" si="154">T68-Q68/E68</f>
        <v>-8.4626922860058851E-2</v>
      </c>
      <c r="V68" s="130">
        <f t="shared" si="142"/>
        <v>-1.3521126534209948E-2</v>
      </c>
      <c r="W68" s="119">
        <v>8.7739999999999991</v>
      </c>
      <c r="X68" s="120">
        <v>67.825000000000003</v>
      </c>
      <c r="Y68" s="121">
        <v>15.057</v>
      </c>
      <c r="Z68" s="128">
        <f t="shared" si="143"/>
        <v>3.460297470216208E-2</v>
      </c>
      <c r="AA68" s="129">
        <f t="shared" ref="AA68" si="155">Z68-W68/E68</f>
        <v>1.2565143980230477E-2</v>
      </c>
      <c r="AB68" s="130">
        <f t="shared" si="144"/>
        <v>-2.9315922405236186E-3</v>
      </c>
      <c r="AC68" s="119">
        <v>217.16892999999999</v>
      </c>
      <c r="AD68" s="120">
        <v>213.44900000000001</v>
      </c>
      <c r="AE68" s="120">
        <v>177.19296</v>
      </c>
      <c r="AF68" s="120">
        <f t="shared" ref="AF68" si="156">AE68-AC68</f>
        <v>-39.97596999999999</v>
      </c>
      <c r="AG68" s="121">
        <f t="shared" ref="AG68" si="157">AE68-AD68</f>
        <v>-36.256040000000013</v>
      </c>
      <c r="AH68" s="119">
        <v>0</v>
      </c>
      <c r="AI68" s="120">
        <v>0</v>
      </c>
      <c r="AJ68" s="120">
        <v>0</v>
      </c>
      <c r="AK68" s="120">
        <f t="shared" ref="AK68" si="158">AJ68-AH68</f>
        <v>0</v>
      </c>
      <c r="AL68" s="121">
        <f t="shared" ref="AL68" si="159">AJ68-AI68</f>
        <v>0</v>
      </c>
      <c r="AM68" s="128">
        <f t="shared" ref="AM68" si="160">IF(D68=0,"0",(AE68/D68))</f>
        <v>0.36183538694645356</v>
      </c>
      <c r="AN68" s="129">
        <f t="shared" ref="AN68" si="161">AM68-IF(B68=0,"0",(AC68/B68))</f>
        <v>-0.3080731198260811</v>
      </c>
      <c r="AO68" s="130">
        <f t="shared" ref="AO68" si="162">AM68-IF(C68=0,"0",(AD68/C68))</f>
        <v>0.24307175855455232</v>
      </c>
      <c r="AP68" s="128">
        <f t="shared" ref="AP68" si="163">IF(D68=0,"0",(AJ68/D68))</f>
        <v>0</v>
      </c>
      <c r="AQ68" s="129">
        <f t="shared" ref="AQ68" si="164">AP68-IF(B68=0,"0",(AH68/B68))</f>
        <v>0</v>
      </c>
      <c r="AR68" s="130">
        <f t="shared" ref="AR68" si="165">AP68-IF(C68=0,"0",(AI68/C68))</f>
        <v>0</v>
      </c>
      <c r="AS68" s="129">
        <f t="shared" si="145"/>
        <v>0</v>
      </c>
      <c r="AT68" s="129">
        <f t="shared" ref="AT68" si="166">AS68-AH68/E68</f>
        <v>0</v>
      </c>
      <c r="AU68" s="129">
        <f t="shared" si="146"/>
        <v>0</v>
      </c>
      <c r="AV68" s="119">
        <v>139</v>
      </c>
      <c r="AW68" s="120">
        <v>1077</v>
      </c>
      <c r="AX68" s="121">
        <v>122</v>
      </c>
      <c r="AY68" s="131">
        <v>11</v>
      </c>
      <c r="AZ68" s="132">
        <v>13</v>
      </c>
      <c r="BA68" s="133">
        <v>12</v>
      </c>
      <c r="BB68" s="131">
        <v>19</v>
      </c>
      <c r="BC68" s="132">
        <v>17</v>
      </c>
      <c r="BD68" s="133">
        <v>16</v>
      </c>
      <c r="BE68" s="247">
        <f t="shared" si="127"/>
        <v>3.3888888888888888</v>
      </c>
      <c r="BF68" s="246">
        <f t="shared" si="128"/>
        <v>-0.82323232323232309</v>
      </c>
      <c r="BG68" s="248">
        <f t="shared" si="129"/>
        <v>-3.5149572649572645</v>
      </c>
      <c r="BH68" s="247">
        <f t="shared" si="119"/>
        <v>2.5416666666666665</v>
      </c>
      <c r="BI68" s="246">
        <f t="shared" si="120"/>
        <v>0.10307017543859631</v>
      </c>
      <c r="BJ68" s="248">
        <f t="shared" si="121"/>
        <v>-2.7377450980392157</v>
      </c>
      <c r="BK68" s="120">
        <v>60</v>
      </c>
      <c r="BL68" s="120">
        <v>48</v>
      </c>
      <c r="BM68" s="120">
        <v>48</v>
      </c>
      <c r="BN68" s="119">
        <v>3581</v>
      </c>
      <c r="BO68" s="120">
        <v>32829</v>
      </c>
      <c r="BP68" s="121">
        <v>4167</v>
      </c>
      <c r="BQ68" s="134">
        <f t="shared" si="147"/>
        <v>104.42428605711542</v>
      </c>
      <c r="BR68" s="134">
        <f>BQ68-E68*1000/BN68</f>
        <v>-6.7551498546410613</v>
      </c>
      <c r="BS68" s="134">
        <f t="shared" si="148"/>
        <v>49.381458069665307</v>
      </c>
      <c r="BT68" s="135">
        <f t="shared" si="149"/>
        <v>3566.688524590164</v>
      </c>
      <c r="BU68" s="134">
        <f t="shared" ref="BU68" si="167">BT68-E68*1000/AV68</f>
        <v>702.41830876282575</v>
      </c>
      <c r="BV68" s="136">
        <f t="shared" si="150"/>
        <v>1888.8788681370536</v>
      </c>
      <c r="BW68" s="137">
        <f t="shared" ref="BW68" si="168">BP68/AX68</f>
        <v>34.155737704918032</v>
      </c>
      <c r="BX68" s="137">
        <f t="shared" ref="BX68" si="169">BW68-BN68/AV68</f>
        <v>8.3931477768604772</v>
      </c>
      <c r="BY68" s="137">
        <f t="shared" ref="BY68" si="170">BW68-BO68/AW68</f>
        <v>3.6738435545002055</v>
      </c>
      <c r="BZ68" s="164">
        <f>(BP68/BM68)/89</f>
        <v>0.9754213483146067</v>
      </c>
      <c r="CA68" s="192">
        <f>BZ68-(BN68/BK68)/89</f>
        <v>0.30482209737827715</v>
      </c>
      <c r="CB68" s="173">
        <f t="shared" si="132"/>
        <v>-0.8983800215484069</v>
      </c>
      <c r="CC68" s="76"/>
      <c r="CD68" s="91"/>
      <c r="CE68" s="111"/>
      <c r="CF68" s="90"/>
    </row>
  </sheetData>
  <sheetProtection algorithmName="SHA-512" hashValue="hrPFe//ig+bkx2k0VM+LUWw5pEfjn6WpouvdL0QPPkAqrkyQYBSM4NQjuGjXsNCBv8d5QxLQsTGGgF/bFxMRvQ==" saltValue="N0SuVvgoT56AnVqsXLbPuA==" spinCount="100000" sheet="1" objects="1" scenarios="1"/>
  <mergeCells count="26">
    <mergeCell ref="AH1:AL1"/>
    <mergeCell ref="A1:A2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G1"/>
    <mergeCell ref="BW1:BY1"/>
    <mergeCell ref="BZ1:CB1"/>
    <mergeCell ref="BT1:BV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</mergeCells>
  <pageMargins left="0.51181102362204722" right="0.51181102362204722" top="0.55118110236220474" bottom="0.55118110236220474" header="0.31496062992125984" footer="0.31496062992125984"/>
  <pageSetup paperSize="9" scale="52" fitToWidth="3" orientation="landscape" r:id="rId1"/>
  <colBreaks count="2" manualBreakCount="2">
    <brk id="38" max="67" man="1"/>
    <brk id="74" max="67" man="1"/>
  </colBreaks>
  <ignoredErrors>
    <ignoredError sqref="I6:J6 H4:J4 H5:J5 B5 B4:D4 B6:D6 C5:D5 N6:P6 N4:P4 N5:P5 T6:V6 T4:V4 T5:V5 Z6:AB6 Z4:AB4 Z5:AB5 AM6:AU6 AM4:AU4 AM5:AU5 BE6:BJ6 BE4:BK4 BE5:BK5 BN4 BN5 BQ4:BR4 BQ5:BR5 BT4:BU4 BT5:BU5 BW4:BX4 BW5:BX5 BZ4:CA4 BZ5:CA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29"/>
  <sheetViews>
    <sheetView zoomScale="98" zoomScaleNormal="98" zoomScaleSheetLayoutView="10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 activeCell="B1" sqref="B1:B2"/>
    </sheetView>
  </sheetViews>
  <sheetFormatPr defaultColWidth="9.140625" defaultRowHeight="11.25" x14ac:dyDescent="0.2"/>
  <cols>
    <col min="1" max="1" width="11.85546875" style="139" customWidth="1"/>
    <col min="2" max="2" width="36.42578125" style="139" customWidth="1"/>
    <col min="3" max="26" width="8.42578125" style="139" customWidth="1"/>
    <col min="27" max="29" width="8.42578125" style="140" customWidth="1"/>
    <col min="30" max="31" width="8.42578125" style="140" hidden="1" customWidth="1"/>
    <col min="32" max="34" width="8.42578125" style="139" customWidth="1"/>
    <col min="35" max="36" width="8.42578125" style="139" hidden="1" customWidth="1"/>
    <col min="37" max="45" width="8.42578125" style="139" customWidth="1"/>
    <col min="46" max="48" width="8.42578125" style="140" customWidth="1"/>
    <col min="49" max="81" width="8.42578125" style="139" customWidth="1"/>
    <col min="82" max="83" width="9.140625" style="281"/>
    <col min="84" max="16384" width="9.140625" style="139"/>
  </cols>
  <sheetData>
    <row r="1" spans="1:84" ht="49.5" customHeight="1" x14ac:dyDescent="0.2">
      <c r="A1" s="366" t="s">
        <v>88</v>
      </c>
      <c r="B1" s="368" t="s">
        <v>249</v>
      </c>
      <c r="C1" s="363" t="s">
        <v>0</v>
      </c>
      <c r="D1" s="363"/>
      <c r="E1" s="363"/>
      <c r="F1" s="362" t="s">
        <v>1</v>
      </c>
      <c r="G1" s="363"/>
      <c r="H1" s="364" t="s">
        <v>1</v>
      </c>
      <c r="I1" s="362" t="s">
        <v>2</v>
      </c>
      <c r="J1" s="363"/>
      <c r="K1" s="364"/>
      <c r="L1" s="362" t="s">
        <v>3</v>
      </c>
      <c r="M1" s="363"/>
      <c r="N1" s="363" t="s">
        <v>3</v>
      </c>
      <c r="O1" s="362" t="s">
        <v>4</v>
      </c>
      <c r="P1" s="363"/>
      <c r="Q1" s="364"/>
      <c r="R1" s="362" t="s">
        <v>89</v>
      </c>
      <c r="S1" s="363"/>
      <c r="T1" s="364"/>
      <c r="U1" s="362" t="s">
        <v>5</v>
      </c>
      <c r="V1" s="363"/>
      <c r="W1" s="364"/>
      <c r="X1" s="362" t="s">
        <v>6</v>
      </c>
      <c r="Y1" s="363"/>
      <c r="Z1" s="364"/>
      <c r="AA1" s="362" t="s">
        <v>7</v>
      </c>
      <c r="AB1" s="363"/>
      <c r="AC1" s="364"/>
      <c r="AD1" s="362" t="s">
        <v>8</v>
      </c>
      <c r="AE1" s="363"/>
      <c r="AF1" s="363"/>
      <c r="AG1" s="363"/>
      <c r="AH1" s="364"/>
      <c r="AI1" s="362" t="s">
        <v>9</v>
      </c>
      <c r="AJ1" s="363"/>
      <c r="AK1" s="363"/>
      <c r="AL1" s="363"/>
      <c r="AM1" s="364"/>
      <c r="AN1" s="362" t="s">
        <v>10</v>
      </c>
      <c r="AO1" s="363"/>
      <c r="AP1" s="364"/>
      <c r="AQ1" s="362" t="s">
        <v>11</v>
      </c>
      <c r="AR1" s="363"/>
      <c r="AS1" s="364"/>
      <c r="AT1" s="362" t="s">
        <v>12</v>
      </c>
      <c r="AU1" s="363"/>
      <c r="AV1" s="364"/>
      <c r="AW1" s="362" t="s">
        <v>13</v>
      </c>
      <c r="AX1" s="363"/>
      <c r="AY1" s="364"/>
      <c r="AZ1" s="362" t="s">
        <v>14</v>
      </c>
      <c r="BA1" s="363"/>
      <c r="BB1" s="364"/>
      <c r="BC1" s="362" t="s">
        <v>15</v>
      </c>
      <c r="BD1" s="363"/>
      <c r="BE1" s="364"/>
      <c r="BF1" s="362" t="s">
        <v>16</v>
      </c>
      <c r="BG1" s="363"/>
      <c r="BH1" s="364"/>
      <c r="BI1" s="362" t="s">
        <v>17</v>
      </c>
      <c r="BJ1" s="363"/>
      <c r="BK1" s="364"/>
      <c r="BL1" s="362" t="s">
        <v>18</v>
      </c>
      <c r="BM1" s="363"/>
      <c r="BN1" s="364"/>
      <c r="BO1" s="362" t="s">
        <v>19</v>
      </c>
      <c r="BP1" s="363"/>
      <c r="BQ1" s="364"/>
      <c r="BR1" s="362" t="s">
        <v>20</v>
      </c>
      <c r="BS1" s="363"/>
      <c r="BT1" s="364"/>
      <c r="BU1" s="362" t="s">
        <v>21</v>
      </c>
      <c r="BV1" s="363"/>
      <c r="BW1" s="364"/>
      <c r="BX1" s="362" t="s">
        <v>22</v>
      </c>
      <c r="BY1" s="363"/>
      <c r="BZ1" s="364"/>
      <c r="CA1" s="362" t="s">
        <v>23</v>
      </c>
      <c r="CB1" s="363"/>
      <c r="CC1" s="365"/>
    </row>
    <row r="2" spans="1:84" s="277" customFormat="1" ht="43.5" customHeight="1" x14ac:dyDescent="0.2">
      <c r="A2" s="367"/>
      <c r="B2" s="369"/>
      <c r="C2" s="217" t="s">
        <v>245</v>
      </c>
      <c r="D2" s="222" t="s">
        <v>243</v>
      </c>
      <c r="E2" s="218" t="s">
        <v>246</v>
      </c>
      <c r="F2" s="219" t="s">
        <v>245</v>
      </c>
      <c r="G2" s="222" t="s">
        <v>243</v>
      </c>
      <c r="H2" s="220" t="s">
        <v>246</v>
      </c>
      <c r="I2" s="219" t="s">
        <v>24</v>
      </c>
      <c r="J2" s="222" t="s">
        <v>247</v>
      </c>
      <c r="K2" s="220" t="s">
        <v>248</v>
      </c>
      <c r="L2" s="219" t="s">
        <v>245</v>
      </c>
      <c r="M2" s="222" t="s">
        <v>243</v>
      </c>
      <c r="N2" s="218" t="s">
        <v>246</v>
      </c>
      <c r="O2" s="219" t="s">
        <v>24</v>
      </c>
      <c r="P2" s="222" t="s">
        <v>247</v>
      </c>
      <c r="Q2" s="220" t="s">
        <v>248</v>
      </c>
      <c r="R2" s="219" t="s">
        <v>245</v>
      </c>
      <c r="S2" s="222" t="s">
        <v>243</v>
      </c>
      <c r="T2" s="220" t="s">
        <v>246</v>
      </c>
      <c r="U2" s="219" t="s">
        <v>24</v>
      </c>
      <c r="V2" s="222" t="s">
        <v>247</v>
      </c>
      <c r="W2" s="220" t="s">
        <v>248</v>
      </c>
      <c r="X2" s="219" t="s">
        <v>245</v>
      </c>
      <c r="Y2" s="222" t="s">
        <v>243</v>
      </c>
      <c r="Z2" s="220" t="s">
        <v>246</v>
      </c>
      <c r="AA2" s="219" t="s">
        <v>24</v>
      </c>
      <c r="AB2" s="222" t="s">
        <v>247</v>
      </c>
      <c r="AC2" s="220" t="s">
        <v>248</v>
      </c>
      <c r="AD2" s="219" t="s">
        <v>245</v>
      </c>
      <c r="AE2" s="217" t="s">
        <v>243</v>
      </c>
      <c r="AF2" s="276" t="s">
        <v>24</v>
      </c>
      <c r="AG2" s="218" t="s">
        <v>247</v>
      </c>
      <c r="AH2" s="220" t="s">
        <v>248</v>
      </c>
      <c r="AI2" s="219" t="s">
        <v>245</v>
      </c>
      <c r="AJ2" s="217" t="s">
        <v>243</v>
      </c>
      <c r="AK2" s="276" t="s">
        <v>24</v>
      </c>
      <c r="AL2" s="218" t="s">
        <v>247</v>
      </c>
      <c r="AM2" s="220" t="s">
        <v>248</v>
      </c>
      <c r="AN2" s="219" t="s">
        <v>24</v>
      </c>
      <c r="AO2" s="222" t="s">
        <v>247</v>
      </c>
      <c r="AP2" s="220" t="s">
        <v>248</v>
      </c>
      <c r="AQ2" s="219" t="s">
        <v>24</v>
      </c>
      <c r="AR2" s="222" t="s">
        <v>247</v>
      </c>
      <c r="AS2" s="220" t="s">
        <v>248</v>
      </c>
      <c r="AT2" s="219" t="s">
        <v>24</v>
      </c>
      <c r="AU2" s="222" t="s">
        <v>247</v>
      </c>
      <c r="AV2" s="220" t="s">
        <v>248</v>
      </c>
      <c r="AW2" s="219" t="s">
        <v>245</v>
      </c>
      <c r="AX2" s="222" t="s">
        <v>243</v>
      </c>
      <c r="AY2" s="220" t="s">
        <v>246</v>
      </c>
      <c r="AZ2" s="219" t="s">
        <v>245</v>
      </c>
      <c r="BA2" s="222" t="s">
        <v>243</v>
      </c>
      <c r="BB2" s="220" t="s">
        <v>246</v>
      </c>
      <c r="BC2" s="219" t="s">
        <v>245</v>
      </c>
      <c r="BD2" s="222" t="s">
        <v>243</v>
      </c>
      <c r="BE2" s="220" t="s">
        <v>246</v>
      </c>
      <c r="BF2" s="219" t="s">
        <v>24</v>
      </c>
      <c r="BG2" s="222" t="s">
        <v>247</v>
      </c>
      <c r="BH2" s="220" t="s">
        <v>248</v>
      </c>
      <c r="BI2" s="219" t="s">
        <v>24</v>
      </c>
      <c r="BJ2" s="222" t="s">
        <v>247</v>
      </c>
      <c r="BK2" s="220" t="s">
        <v>248</v>
      </c>
      <c r="BL2" s="219" t="s">
        <v>245</v>
      </c>
      <c r="BM2" s="222" t="s">
        <v>243</v>
      </c>
      <c r="BN2" s="220" t="s">
        <v>246</v>
      </c>
      <c r="BO2" s="219" t="s">
        <v>245</v>
      </c>
      <c r="BP2" s="222" t="s">
        <v>243</v>
      </c>
      <c r="BQ2" s="220" t="s">
        <v>246</v>
      </c>
      <c r="BR2" s="219" t="s">
        <v>24</v>
      </c>
      <c r="BS2" s="222" t="s">
        <v>247</v>
      </c>
      <c r="BT2" s="220" t="s">
        <v>248</v>
      </c>
      <c r="BU2" s="219" t="s">
        <v>24</v>
      </c>
      <c r="BV2" s="222" t="s">
        <v>247</v>
      </c>
      <c r="BW2" s="220" t="s">
        <v>248</v>
      </c>
      <c r="BX2" s="219" t="s">
        <v>24</v>
      </c>
      <c r="BY2" s="222" t="s">
        <v>247</v>
      </c>
      <c r="BZ2" s="220" t="s">
        <v>248</v>
      </c>
      <c r="CA2" s="219" t="s">
        <v>24</v>
      </c>
      <c r="CB2" s="222" t="s">
        <v>247</v>
      </c>
      <c r="CC2" s="221" t="s">
        <v>248</v>
      </c>
      <c r="CD2" s="282"/>
      <c r="CE2" s="282"/>
    </row>
    <row r="3" spans="1:84" s="140" customFormat="1" ht="14.25" hidden="1" customHeight="1" thickBot="1" x14ac:dyDescent="0.25">
      <c r="A3" s="201"/>
      <c r="B3" s="202" t="s">
        <v>90</v>
      </c>
      <c r="C3" s="203">
        <f t="shared" ref="C3" si="0">SUBTOTAL(9,C7:C127)</f>
        <v>166979.10973000005</v>
      </c>
      <c r="D3" s="223"/>
      <c r="E3" s="204">
        <f>SUBTOTAL(9,E7:E127)</f>
        <v>212796.51695000002</v>
      </c>
      <c r="F3" s="205">
        <f t="shared" ref="F3:BZ3" si="1">SUBTOTAL(9,F7:F127)</f>
        <v>162579.37689999997</v>
      </c>
      <c r="G3" s="223"/>
      <c r="H3" s="206">
        <f t="shared" si="1"/>
        <v>210781.2636699999</v>
      </c>
      <c r="I3" s="207">
        <f>IF(H3=0,"0",(E3/H3))</f>
        <v>1.0095608748373157</v>
      </c>
      <c r="J3" s="224"/>
      <c r="K3" s="208">
        <f>I3-IF(F3=0,"0",(C3/F3))</f>
        <v>-1.7501185024718868E-2</v>
      </c>
      <c r="L3" s="205">
        <f t="shared" si="1"/>
        <v>74930.262589999984</v>
      </c>
      <c r="M3" s="223"/>
      <c r="N3" s="204">
        <f t="shared" si="1"/>
        <v>112495.23287000004</v>
      </c>
      <c r="O3" s="209">
        <f t="shared" ref="O3" si="2">IF(H3=0,"0",(N3/H3))</f>
        <v>0.53370603682366702</v>
      </c>
      <c r="P3" s="226"/>
      <c r="Q3" s="210">
        <f>O3-IF(F3=0,"0",(L3/F3))</f>
        <v>7.2821858161274844E-2</v>
      </c>
      <c r="R3" s="205">
        <f t="shared" si="1"/>
        <v>27406.064180000005</v>
      </c>
      <c r="S3" s="223"/>
      <c r="T3" s="206">
        <f t="shared" si="1"/>
        <v>29765.727050000001</v>
      </c>
      <c r="U3" s="211">
        <f t="shared" ref="U3:U6" si="3">IF(H3=0,"0",(T3/H3))</f>
        <v>0.141216190337493</v>
      </c>
      <c r="V3" s="227"/>
      <c r="W3" s="212">
        <f t="shared" ref="W3:W6" si="4">U3-IF(F3=0,"0",(R3/F3))</f>
        <v>-2.7354170200037192E-2</v>
      </c>
      <c r="X3" s="205">
        <f t="shared" si="1"/>
        <v>60273.736129999998</v>
      </c>
      <c r="Y3" s="223"/>
      <c r="Z3" s="206">
        <f t="shared" si="1"/>
        <v>68520.303750000021</v>
      </c>
      <c r="AA3" s="211">
        <f t="shared" ref="AA3:AA7" si="5">IF(H3=0,"0",(Z3/H3))</f>
        <v>0.32507777283884076</v>
      </c>
      <c r="AB3" s="227"/>
      <c r="AC3" s="212">
        <f t="shared" ref="AC3:AC6" si="6">AA3-IF(F3=0,"0",(X3/F3))</f>
        <v>-4.5656432687567583E-2</v>
      </c>
      <c r="AD3" s="213">
        <f t="shared" si="1"/>
        <v>154094.67796999996</v>
      </c>
      <c r="AE3" s="213"/>
      <c r="AF3" s="213">
        <f t="shared" si="1"/>
        <v>173683.69441999996</v>
      </c>
      <c r="AG3" s="231"/>
      <c r="AH3" s="214">
        <f t="shared" si="1"/>
        <v>-5528.3887799999939</v>
      </c>
      <c r="AI3" s="215">
        <f t="shared" si="1"/>
        <v>33427.799620000005</v>
      </c>
      <c r="AJ3" s="234"/>
      <c r="AK3" s="213">
        <f t="shared" si="1"/>
        <v>25442.322820000005</v>
      </c>
      <c r="AL3" s="231"/>
      <c r="AM3" s="214">
        <f t="shared" si="1"/>
        <v>-4276.1250300000002</v>
      </c>
      <c r="AN3" s="211">
        <f t="shared" ref="AN3:AN7" si="7">IF(E3=0,"0",(AF3/E3))</f>
        <v>0.81619613379672817</v>
      </c>
      <c r="AO3" s="227"/>
      <c r="AP3" s="212">
        <f t="shared" ref="AP3:AP6" si="8">AN3-IF(C3=0,"0",(AD3/C3))</f>
        <v>-0.10664192791749572</v>
      </c>
      <c r="AQ3" s="211">
        <f t="shared" ref="AQ3:AQ6" si="9">IF(E3=0,"0",(AK3/E3))</f>
        <v>0.11956174464067046</v>
      </c>
      <c r="AR3" s="227"/>
      <c r="AS3" s="212">
        <f t="shared" ref="AS3:AS6" si="10">AQ3-IF(C3=0,"0",(AI3/C3))</f>
        <v>-8.0629762393063881E-2</v>
      </c>
      <c r="AT3" s="211">
        <f t="shared" ref="AT3:AT7" si="11">IF(H3=0,"0",(AK3/H3))</f>
        <v>0.12070485951651101</v>
      </c>
      <c r="AU3" s="227"/>
      <c r="AV3" s="212">
        <f t="shared" ref="AV3:AV6" si="12">AT3-IF(F3=0,"0",(AI3/F3))</f>
        <v>-8.4904242064441179E-2</v>
      </c>
      <c r="AW3" s="205">
        <f t="shared" si="1"/>
        <v>133129</v>
      </c>
      <c r="AX3" s="223"/>
      <c r="AY3" s="206">
        <f t="shared" si="1"/>
        <v>109566</v>
      </c>
      <c r="AZ3" s="205">
        <f t="shared" si="1"/>
        <v>3564.88</v>
      </c>
      <c r="BA3" s="223"/>
      <c r="BB3" s="206">
        <f t="shared" si="1"/>
        <v>3555.61</v>
      </c>
      <c r="BC3" s="205">
        <f t="shared" si="1"/>
        <v>6342.9499999999989</v>
      </c>
      <c r="BD3" s="223"/>
      <c r="BE3" s="206">
        <f t="shared" si="1"/>
        <v>6194.6799999999994</v>
      </c>
      <c r="BF3" s="205">
        <f t="shared" si="1"/>
        <v>1344.8779673492918</v>
      </c>
      <c r="BG3" s="223"/>
      <c r="BH3" s="206">
        <f t="shared" si="1"/>
        <v>-14.015770446332173</v>
      </c>
      <c r="BI3" s="205">
        <f t="shared" si="1"/>
        <v>689.07204920159893</v>
      </c>
      <c r="BJ3" s="223"/>
      <c r="BK3" s="206">
        <f t="shared" si="1"/>
        <v>-16.819385898915712</v>
      </c>
      <c r="BL3" s="205">
        <f t="shared" si="1"/>
        <v>12786</v>
      </c>
      <c r="BM3" s="223"/>
      <c r="BN3" s="206">
        <f t="shared" si="1"/>
        <v>12707.57</v>
      </c>
      <c r="BO3" s="205">
        <f t="shared" si="1"/>
        <v>695097</v>
      </c>
      <c r="BP3" s="223"/>
      <c r="BQ3" s="206">
        <f t="shared" si="1"/>
        <v>613603</v>
      </c>
      <c r="BR3" s="205">
        <f t="shared" si="1"/>
        <v>41678.667947914138</v>
      </c>
      <c r="BS3" s="223"/>
      <c r="BT3" s="206">
        <f t="shared" si="1"/>
        <v>9273.1881873347993</v>
      </c>
      <c r="BU3" s="205">
        <f t="shared" si="1"/>
        <v>223997.94422743152</v>
      </c>
      <c r="BV3" s="223"/>
      <c r="BW3" s="206">
        <f t="shared" si="1"/>
        <v>48145.964676412819</v>
      </c>
      <c r="BX3" s="205">
        <f t="shared" si="1"/>
        <v>903.66727181433737</v>
      </c>
      <c r="BY3" s="223"/>
      <c r="BZ3" s="206">
        <f t="shared" si="1"/>
        <v>-57.631118981131991</v>
      </c>
      <c r="CA3" s="211">
        <f t="shared" ref="CA3:CA6" si="13">(BQ3/BN3)/181</f>
        <v>0.26677577406258002</v>
      </c>
      <c r="CB3" s="227"/>
      <c r="CC3" s="216">
        <f t="shared" ref="CC3:CC6" si="14">CA3-(BO3/BL3)/90</f>
        <v>-0.33726771099920638</v>
      </c>
      <c r="CD3" s="283"/>
      <c r="CE3" s="283"/>
    </row>
    <row r="4" spans="1:84" s="140" customFormat="1" ht="16.5" hidden="1" customHeight="1" x14ac:dyDescent="0.2">
      <c r="A4" s="24"/>
      <c r="B4" s="195" t="s">
        <v>26</v>
      </c>
      <c r="C4" s="193"/>
      <c r="D4" s="26"/>
      <c r="E4" s="155">
        <f t="shared" ref="E4:H4" si="15">SUBTOTAL(9,E7:E87)</f>
        <v>126591.97497999998</v>
      </c>
      <c r="F4" s="149"/>
      <c r="G4" s="26"/>
      <c r="H4" s="150">
        <f t="shared" si="15"/>
        <v>125148.22497000001</v>
      </c>
      <c r="I4" s="149">
        <f>IF(H4=0,"0",(E4/H4))</f>
        <v>1.0115363203141401</v>
      </c>
      <c r="J4" s="26"/>
      <c r="K4" s="150"/>
      <c r="L4" s="149"/>
      <c r="M4" s="26"/>
      <c r="N4" s="155">
        <f>SUBTOTAL(9,N7:N87)</f>
        <v>83996.034259999986</v>
      </c>
      <c r="O4" s="160">
        <f t="shared" ref="O4:O66" si="16">IF(H4=0,"0",(N4/H4))</f>
        <v>0.67117239801151918</v>
      </c>
      <c r="P4" s="34"/>
      <c r="Q4" s="161"/>
      <c r="R4" s="149"/>
      <c r="S4" s="26"/>
      <c r="T4" s="150">
        <f t="shared" ref="T4" si="17">SUBTOTAL(9,T7:T87)</f>
        <v>20033.903119999999</v>
      </c>
      <c r="U4" s="78">
        <f t="shared" si="3"/>
        <v>0.16008140047373776</v>
      </c>
      <c r="V4" s="79"/>
      <c r="W4" s="80">
        <f t="shared" si="4"/>
        <v>0.16008140047373776</v>
      </c>
      <c r="X4" s="149"/>
      <c r="Y4" s="26"/>
      <c r="Z4" s="150">
        <f t="shared" ref="Z4" si="18">SUBTOTAL(9,Z7:Z87)</f>
        <v>21118.287590000004</v>
      </c>
      <c r="AA4" s="78">
        <f t="shared" si="5"/>
        <v>0.16874620151474293</v>
      </c>
      <c r="AB4" s="79"/>
      <c r="AC4" s="80">
        <f t="shared" si="6"/>
        <v>0.16874620151474293</v>
      </c>
      <c r="AD4" s="160"/>
      <c r="AE4" s="229"/>
      <c r="AF4" s="113">
        <f t="shared" ref="AF4:AK4" si="19">SUBTOTAL(9,AF7:AF87)</f>
        <v>107611.42066</v>
      </c>
      <c r="AG4" s="232"/>
      <c r="AH4" s="147"/>
      <c r="AI4" s="168"/>
      <c r="AJ4" s="235"/>
      <c r="AK4" s="113">
        <f t="shared" si="19"/>
        <v>18601.641309999999</v>
      </c>
      <c r="AL4" s="232"/>
      <c r="AM4" s="147"/>
      <c r="AN4" s="78">
        <f t="shared" si="7"/>
        <v>0.85006510623600995</v>
      </c>
      <c r="AO4" s="79"/>
      <c r="AP4" s="80">
        <f t="shared" si="8"/>
        <v>0.85006510623600995</v>
      </c>
      <c r="AQ4" s="78">
        <f t="shared" si="9"/>
        <v>0.14694171026985586</v>
      </c>
      <c r="AR4" s="79"/>
      <c r="AS4" s="80">
        <f t="shared" si="10"/>
        <v>0.14694171026985586</v>
      </c>
      <c r="AT4" s="78">
        <f t="shared" si="11"/>
        <v>0.14863687690703647</v>
      </c>
      <c r="AU4" s="79"/>
      <c r="AV4" s="80">
        <f t="shared" si="12"/>
        <v>0.14863687690703647</v>
      </c>
      <c r="AW4" s="149"/>
      <c r="AX4" s="26"/>
      <c r="AY4" s="150">
        <f t="shared" ref="AY4:BE4" si="20">SUBTOTAL(9,AY7:AY87)</f>
        <v>73396</v>
      </c>
      <c r="AZ4" s="149"/>
      <c r="BA4" s="26"/>
      <c r="BB4" s="150">
        <f t="shared" si="20"/>
        <v>2793.8</v>
      </c>
      <c r="BC4" s="149"/>
      <c r="BD4" s="26"/>
      <c r="BE4" s="150">
        <f t="shared" si="20"/>
        <v>4445.9099999999989</v>
      </c>
      <c r="BF4" s="149">
        <f>(AY4/BB4/3)</f>
        <v>8.7570095688071188</v>
      </c>
      <c r="BG4" s="26"/>
      <c r="BH4" s="150"/>
      <c r="BI4" s="149">
        <f t="shared" ref="BI4:BI6" si="21">(BB4/BE4/3)</f>
        <v>0.2094659286100409</v>
      </c>
      <c r="BJ4" s="26"/>
      <c r="BK4" s="150"/>
      <c r="BL4" s="149"/>
      <c r="BM4" s="26"/>
      <c r="BN4" s="150">
        <f t="shared" ref="BN4:BQ4" si="22">SUBTOTAL(1,BN7:BN87)</f>
        <v>108.93296296296296</v>
      </c>
      <c r="BO4" s="149"/>
      <c r="BP4" s="26"/>
      <c r="BQ4" s="150">
        <f t="shared" si="22"/>
        <v>4556.0617283950614</v>
      </c>
      <c r="BR4" s="149">
        <f>SUBTOTAL(1,BR7:BR87)</f>
        <v>345.18738958386285</v>
      </c>
      <c r="BS4" s="26"/>
      <c r="BT4" s="150"/>
      <c r="BU4" s="149">
        <f>SUBTOTAL(1,BU7:BU87)</f>
        <v>1875.7719229595407</v>
      </c>
      <c r="BV4" s="26"/>
      <c r="BW4" s="150"/>
      <c r="BX4" s="149">
        <f>SUBTOTAL(1,BX7:BX87)</f>
        <v>5.9573417088455551</v>
      </c>
      <c r="BY4" s="26"/>
      <c r="BZ4" s="150"/>
      <c r="CA4" s="78">
        <f t="shared" si="13"/>
        <v>0.23107433300650276</v>
      </c>
      <c r="CB4" s="79"/>
      <c r="CC4" s="115" t="e">
        <f t="shared" si="14"/>
        <v>#DIV/0!</v>
      </c>
      <c r="CD4" s="283"/>
      <c r="CE4" s="283"/>
    </row>
    <row r="5" spans="1:84" s="140" customFormat="1" ht="17.25" hidden="1" customHeight="1" x14ac:dyDescent="0.2">
      <c r="A5" s="24"/>
      <c r="B5" s="195" t="s">
        <v>27</v>
      </c>
      <c r="C5" s="193"/>
      <c r="D5" s="26"/>
      <c r="E5" s="155">
        <f>SUBTOTAL(9,E88:E112)</f>
        <v>72328.326860000001</v>
      </c>
      <c r="F5" s="149"/>
      <c r="G5" s="26"/>
      <c r="H5" s="150">
        <f>SUBTOTAL(9,H88:H112)</f>
        <v>73181.76320999999</v>
      </c>
      <c r="I5" s="149">
        <f>IF(H5=0,"0",(E5/H5))</f>
        <v>0.98833812807227672</v>
      </c>
      <c r="J5" s="26"/>
      <c r="K5" s="150"/>
      <c r="L5" s="149"/>
      <c r="M5" s="26"/>
      <c r="N5" s="155">
        <f>SUBTOTAL(9,N88:N112)</f>
        <v>20565.79593</v>
      </c>
      <c r="O5" s="160">
        <f t="shared" si="16"/>
        <v>0.28102350951814409</v>
      </c>
      <c r="P5" s="34"/>
      <c r="Q5" s="161"/>
      <c r="R5" s="149"/>
      <c r="S5" s="26"/>
      <c r="T5" s="150">
        <f>SUBTOTAL(9,T88:T112)</f>
        <v>8146.883060000001</v>
      </c>
      <c r="U5" s="166">
        <f t="shared" si="3"/>
        <v>0.11132395152357798</v>
      </c>
      <c r="V5" s="228"/>
      <c r="W5" s="167">
        <f t="shared" si="4"/>
        <v>0.11132395152357798</v>
      </c>
      <c r="X5" s="149"/>
      <c r="Y5" s="26"/>
      <c r="Z5" s="150">
        <f>SUBTOTAL(9,Z88:Z112)</f>
        <v>44469.084220000004</v>
      </c>
      <c r="AA5" s="78">
        <f t="shared" si="5"/>
        <v>0.60765253895827809</v>
      </c>
      <c r="AB5" s="79"/>
      <c r="AC5" s="80">
        <f t="shared" si="6"/>
        <v>0.60765253895827809</v>
      </c>
      <c r="AD5" s="160"/>
      <c r="AE5" s="229"/>
      <c r="AF5" s="113">
        <f>SUBTOTAL(9,AF88:AF112)</f>
        <v>55772.406310000006</v>
      </c>
      <c r="AG5" s="232"/>
      <c r="AH5" s="147"/>
      <c r="AI5" s="168"/>
      <c r="AJ5" s="235"/>
      <c r="AK5" s="113">
        <f>SUBTOTAL(9,AK88:AK112)</f>
        <v>6797.4851500000004</v>
      </c>
      <c r="AL5" s="232"/>
      <c r="AM5" s="147"/>
      <c r="AN5" s="78">
        <f t="shared" si="7"/>
        <v>0.77110046272678301</v>
      </c>
      <c r="AO5" s="79"/>
      <c r="AP5" s="80">
        <f t="shared" si="8"/>
        <v>0.77110046272678301</v>
      </c>
      <c r="AQ5" s="78">
        <f t="shared" si="9"/>
        <v>9.3980953868286407E-2</v>
      </c>
      <c r="AR5" s="79"/>
      <c r="AS5" s="80">
        <f t="shared" si="10"/>
        <v>9.3980953868286407E-2</v>
      </c>
      <c r="AT5" s="78">
        <f t="shared" si="11"/>
        <v>9.2884960020629181E-2</v>
      </c>
      <c r="AU5" s="79"/>
      <c r="AV5" s="80">
        <f t="shared" si="12"/>
        <v>9.2884960020629181E-2</v>
      </c>
      <c r="AW5" s="149"/>
      <c r="AX5" s="26"/>
      <c r="AY5" s="150">
        <f>SUBTOTAL(9,AY88:AY112)</f>
        <v>29332</v>
      </c>
      <c r="AZ5" s="149"/>
      <c r="BA5" s="26"/>
      <c r="BB5" s="150">
        <f>SUBTOTAL(9,BB88:BB112)</f>
        <v>564.23</v>
      </c>
      <c r="BC5" s="149"/>
      <c r="BD5" s="26"/>
      <c r="BE5" s="150">
        <f>SUBTOTAL(9,BE88:BE112)</f>
        <v>1234.1400000000001</v>
      </c>
      <c r="BF5" s="149">
        <f>(AY5/BB5/3)</f>
        <v>17.328630759323918</v>
      </c>
      <c r="BG5" s="26"/>
      <c r="BH5" s="150"/>
      <c r="BI5" s="149">
        <f t="shared" si="21"/>
        <v>0.15239492007929947</v>
      </c>
      <c r="BJ5" s="26"/>
      <c r="BK5" s="150"/>
      <c r="BL5" s="149"/>
      <c r="BM5" s="26"/>
      <c r="BN5" s="150">
        <f t="shared" ref="BN5:BX5" si="23">SUBTOTAL(1,BN88:BN112)</f>
        <v>95.12</v>
      </c>
      <c r="BO5" s="149"/>
      <c r="BP5" s="26"/>
      <c r="BQ5" s="150">
        <f t="shared" si="23"/>
        <v>5113</v>
      </c>
      <c r="BR5" s="149">
        <f t="shared" si="23"/>
        <v>481.94294741297819</v>
      </c>
      <c r="BS5" s="26"/>
      <c r="BT5" s="150"/>
      <c r="BU5" s="149">
        <f t="shared" si="23"/>
        <v>1953.9804193640969</v>
      </c>
      <c r="BV5" s="26"/>
      <c r="BW5" s="150"/>
      <c r="BX5" s="149">
        <f t="shared" si="23"/>
        <v>6.6230065194557817</v>
      </c>
      <c r="BY5" s="26"/>
      <c r="BZ5" s="150"/>
      <c r="CA5" s="166">
        <f t="shared" si="13"/>
        <v>0.29697875088867098</v>
      </c>
      <c r="CB5" s="228"/>
      <c r="CC5" s="117" t="e">
        <f t="shared" si="14"/>
        <v>#DIV/0!</v>
      </c>
      <c r="CD5" s="283"/>
      <c r="CE5" s="283"/>
    </row>
    <row r="6" spans="1:84" s="140" customFormat="1" ht="7.5" hidden="1" customHeight="1" x14ac:dyDescent="0.2">
      <c r="A6" s="46"/>
      <c r="B6" s="196" t="s">
        <v>28</v>
      </c>
      <c r="C6" s="194"/>
      <c r="D6" s="48"/>
      <c r="E6" s="156">
        <f>SUBTOTAL(9,E113:E123)</f>
        <v>12268.570930000002</v>
      </c>
      <c r="F6" s="151"/>
      <c r="G6" s="48"/>
      <c r="H6" s="152">
        <f>SUBTOTAL(9,H113:H123)</f>
        <v>10882.614229999999</v>
      </c>
      <c r="I6" s="151">
        <f>IF(H6=0,"0",(E6/H6))</f>
        <v>1.1273551254053782</v>
      </c>
      <c r="J6" s="48"/>
      <c r="K6" s="152"/>
      <c r="L6" s="151"/>
      <c r="M6" s="48"/>
      <c r="N6" s="156">
        <f>SUBTOTAL(9,N113:N123)</f>
        <v>6726.249679999999</v>
      </c>
      <c r="O6" s="162">
        <f t="shared" si="16"/>
        <v>0.61807296830000735</v>
      </c>
      <c r="P6" s="56"/>
      <c r="Q6" s="163"/>
      <c r="R6" s="151"/>
      <c r="S6" s="48"/>
      <c r="T6" s="152">
        <f>SUBTOTAL(9,T113:T123)</f>
        <v>1261.41572</v>
      </c>
      <c r="U6" s="166">
        <f t="shared" si="3"/>
        <v>0.11591109391001542</v>
      </c>
      <c r="V6" s="228"/>
      <c r="W6" s="167">
        <f t="shared" si="4"/>
        <v>0.11591109391001542</v>
      </c>
      <c r="X6" s="151"/>
      <c r="Y6" s="48"/>
      <c r="Z6" s="152">
        <f>SUBTOTAL(9,Z113:Z123)</f>
        <v>2894.9488300000007</v>
      </c>
      <c r="AA6" s="78">
        <f t="shared" si="5"/>
        <v>0.26601593778997723</v>
      </c>
      <c r="AB6" s="79"/>
      <c r="AC6" s="80">
        <f t="shared" si="6"/>
        <v>0.26601593778997723</v>
      </c>
      <c r="AD6" s="162"/>
      <c r="AE6" s="230"/>
      <c r="AF6" s="114">
        <f>SUBTOTAL(9,AF113:AF123)</f>
        <v>9623.428219999998</v>
      </c>
      <c r="AG6" s="233"/>
      <c r="AH6" s="148"/>
      <c r="AI6" s="169"/>
      <c r="AJ6" s="236"/>
      <c r="AK6" s="114">
        <f>SUBTOTAL(9,AK113:AK123)</f>
        <v>43.196359999999999</v>
      </c>
      <c r="AL6" s="233"/>
      <c r="AM6" s="148"/>
      <c r="AN6" s="78">
        <f t="shared" si="7"/>
        <v>0.78439683602171562</v>
      </c>
      <c r="AO6" s="79"/>
      <c r="AP6" s="80">
        <f t="shared" si="8"/>
        <v>0.78439683602171562</v>
      </c>
      <c r="AQ6" s="78">
        <f t="shared" si="9"/>
        <v>3.5208958114569902E-3</v>
      </c>
      <c r="AR6" s="79"/>
      <c r="AS6" s="80">
        <f t="shared" si="10"/>
        <v>3.5208958114569902E-3</v>
      </c>
      <c r="AT6" s="78">
        <f t="shared" si="11"/>
        <v>3.9692999390643661E-3</v>
      </c>
      <c r="AU6" s="79"/>
      <c r="AV6" s="80">
        <f t="shared" si="12"/>
        <v>3.9692999390643661E-3</v>
      </c>
      <c r="AW6" s="151"/>
      <c r="AX6" s="48"/>
      <c r="AY6" s="152">
        <f>SUBTOTAL(9,AY113:AY123)</f>
        <v>5775</v>
      </c>
      <c r="AZ6" s="151"/>
      <c r="BA6" s="48"/>
      <c r="BB6" s="152">
        <f>SUBTOTAL(9,BB113:BB123)</f>
        <v>159.57999999999998</v>
      </c>
      <c r="BC6" s="151"/>
      <c r="BD6" s="48"/>
      <c r="BE6" s="152">
        <f>SUBTOTAL(9,BE113:BE123)</f>
        <v>431.63</v>
      </c>
      <c r="BF6" s="151">
        <f>(AY6/BB6/3)</f>
        <v>12.062915152274721</v>
      </c>
      <c r="BG6" s="48"/>
      <c r="BH6" s="152"/>
      <c r="BI6" s="151">
        <f t="shared" si="21"/>
        <v>0.123238267343172</v>
      </c>
      <c r="BJ6" s="48"/>
      <c r="BK6" s="152"/>
      <c r="BL6" s="151"/>
      <c r="BM6" s="48"/>
      <c r="BN6" s="152">
        <f t="shared" ref="BN6:BX6" si="24">SUBTOTAL(1,BN113:BN123)</f>
        <v>109.63636363636364</v>
      </c>
      <c r="BO6" s="151"/>
      <c r="BP6" s="48"/>
      <c r="BQ6" s="152">
        <f t="shared" si="24"/>
        <v>8542.363636363636</v>
      </c>
      <c r="BR6" s="151">
        <f t="shared" si="24"/>
        <v>127.92075102036303</v>
      </c>
      <c r="BS6" s="48"/>
      <c r="BT6" s="152"/>
      <c r="BU6" s="151">
        <f t="shared" si="24"/>
        <v>1568.5481741574404</v>
      </c>
      <c r="BV6" s="48"/>
      <c r="BW6" s="152"/>
      <c r="BX6" s="151">
        <f t="shared" si="24"/>
        <v>15.133478806706846</v>
      </c>
      <c r="BY6" s="48"/>
      <c r="BZ6" s="152"/>
      <c r="CA6" s="166">
        <f t="shared" si="13"/>
        <v>0.43047194964404489</v>
      </c>
      <c r="CB6" s="228"/>
      <c r="CC6" s="117" t="e">
        <f t="shared" si="14"/>
        <v>#DIV/0!</v>
      </c>
      <c r="CD6" s="283"/>
      <c r="CE6" s="283"/>
    </row>
    <row r="7" spans="1:84" s="143" customFormat="1" ht="15" customHeight="1" x14ac:dyDescent="0.2">
      <c r="A7" s="142" t="s">
        <v>91</v>
      </c>
      <c r="B7" s="197" t="s">
        <v>92</v>
      </c>
      <c r="C7" s="259">
        <v>1494.0550000000001</v>
      </c>
      <c r="D7" s="259">
        <v>8716.5569399999986</v>
      </c>
      <c r="E7" s="259">
        <v>2533.0279999999998</v>
      </c>
      <c r="F7" s="260">
        <v>1385.7560000000001</v>
      </c>
      <c r="G7" s="259">
        <v>7718.1270400000003</v>
      </c>
      <c r="H7" s="261">
        <v>1336.556</v>
      </c>
      <c r="I7" s="262">
        <f>IF(H7=0,"0",(E7/H7))</f>
        <v>1.8951903249845121</v>
      </c>
      <c r="J7" s="263">
        <f>I7-IF(F7=0,"0",(C7/F7))</f>
        <v>0.81703876006254905</v>
      </c>
      <c r="K7" s="264">
        <f>I7-IF(G7=0,"0",(D7/G7))</f>
        <v>0.76582864243827631</v>
      </c>
      <c r="L7" s="260">
        <v>937.43</v>
      </c>
      <c r="M7" s="259">
        <v>5526.5080399999997</v>
      </c>
      <c r="N7" s="259">
        <v>1073.527</v>
      </c>
      <c r="O7" s="265">
        <f>IF(H7=0,"0",(N7/H7))</f>
        <v>0.80320390615881421</v>
      </c>
      <c r="P7" s="266">
        <f>O7-IF(F7=0,"0",(L7/F7))</f>
        <v>0.12672839387526658</v>
      </c>
      <c r="Q7" s="267">
        <f>O7-IF(G7=0,"0",(M7/G7))</f>
        <v>8.7161268954438875E-2</v>
      </c>
      <c r="R7" s="260">
        <v>272.38</v>
      </c>
      <c r="S7" s="259">
        <v>1382.2200000000007</v>
      </c>
      <c r="T7" s="261">
        <v>75.322000000000003</v>
      </c>
      <c r="U7" s="268">
        <f>IF(H7=0,"0",(T7/H7))</f>
        <v>5.6355289265844453E-2</v>
      </c>
      <c r="V7" s="269">
        <f>U7-R7/F7</f>
        <v>-0.14020168035939978</v>
      </c>
      <c r="W7" s="270">
        <f>U7-S7/G7</f>
        <v>-0.12273220085144709</v>
      </c>
      <c r="X7" s="260">
        <v>175.946</v>
      </c>
      <c r="Y7" s="259">
        <v>809.399</v>
      </c>
      <c r="Z7" s="261">
        <v>187.70699999999999</v>
      </c>
      <c r="AA7" s="101">
        <f t="shared" si="5"/>
        <v>0.14044080457534139</v>
      </c>
      <c r="AB7" s="102">
        <f>AA7-X7/F7</f>
        <v>1.3473286484133429E-2</v>
      </c>
      <c r="AC7" s="103">
        <f>AA7-Y7/G7</f>
        <v>3.5570931897008287E-2</v>
      </c>
      <c r="AD7" s="260">
        <v>2602.232</v>
      </c>
      <c r="AE7" s="259">
        <v>4017.61213</v>
      </c>
      <c r="AF7" s="259">
        <v>3380.6849999999999</v>
      </c>
      <c r="AG7" s="259">
        <f>AF7-AD7</f>
        <v>778.45299999999997</v>
      </c>
      <c r="AH7" s="261">
        <f>AF7-AE7</f>
        <v>-636.92713000000003</v>
      </c>
      <c r="AI7" s="260">
        <v>0</v>
      </c>
      <c r="AJ7" s="259">
        <v>0</v>
      </c>
      <c r="AK7" s="259">
        <v>0</v>
      </c>
      <c r="AL7" s="259">
        <f t="shared" ref="AL7:AL8" si="25">AK7-AI7</f>
        <v>0</v>
      </c>
      <c r="AM7" s="261">
        <f t="shared" ref="AM7:AM8" si="26">AK7-AJ7</f>
        <v>0</v>
      </c>
      <c r="AN7" s="101">
        <f t="shared" si="7"/>
        <v>1.3346417805093351</v>
      </c>
      <c r="AO7" s="102">
        <f>AN7-IF(C7=0,"0",(AD7/C7))</f>
        <v>-0.40708258706749434</v>
      </c>
      <c r="AP7" s="103">
        <f>AN7-IF(D7=0,"0",(AE7/D7))</f>
        <v>0.87372445298482737</v>
      </c>
      <c r="AQ7" s="101">
        <f>IF(E7=0,"0",(AK7/E7))</f>
        <v>0</v>
      </c>
      <c r="AR7" s="102">
        <f>AQ7-IF(C7=0,"0",(AI7/C7))</f>
        <v>0</v>
      </c>
      <c r="AS7" s="103">
        <f t="shared" ref="AS7:AS8" si="27">AQ7-IF(D7=0,"0",(AJ7/D7))</f>
        <v>0</v>
      </c>
      <c r="AT7" s="101">
        <f t="shared" si="11"/>
        <v>0</v>
      </c>
      <c r="AU7" s="102">
        <f>AT7-AI7/F7</f>
        <v>0</v>
      </c>
      <c r="AV7" s="103">
        <f>AT7-AJ7/G7</f>
        <v>0</v>
      </c>
      <c r="AW7" s="260">
        <v>1716</v>
      </c>
      <c r="AX7" s="259">
        <v>5808</v>
      </c>
      <c r="AY7" s="261">
        <v>1503</v>
      </c>
      <c r="AZ7" s="260">
        <v>48</v>
      </c>
      <c r="BA7" s="259">
        <v>67</v>
      </c>
      <c r="BB7" s="261">
        <v>63</v>
      </c>
      <c r="BC7" s="260">
        <v>98</v>
      </c>
      <c r="BD7" s="259">
        <v>112</v>
      </c>
      <c r="BE7" s="261">
        <v>112</v>
      </c>
      <c r="BF7" s="260">
        <f>AY7/BB7/3</f>
        <v>7.9523809523809526</v>
      </c>
      <c r="BG7" s="259">
        <f>BF7-AW7/AZ7/3</f>
        <v>-3.9642857142857135</v>
      </c>
      <c r="BH7" s="261">
        <f>BF7-AX7/BA7/12</f>
        <v>0.72850035536602675</v>
      </c>
      <c r="BI7" s="260">
        <f>AY7/BE7/3</f>
        <v>4.4732142857142856</v>
      </c>
      <c r="BJ7" s="259">
        <f>BI7-AW7/BC7/3</f>
        <v>-1.3635204081632661</v>
      </c>
      <c r="BK7" s="261">
        <f>BI7-AX7/BD7/12</f>
        <v>0.15178571428571441</v>
      </c>
      <c r="BL7" s="260">
        <v>165</v>
      </c>
      <c r="BM7" s="259">
        <v>160</v>
      </c>
      <c r="BN7" s="261">
        <v>210</v>
      </c>
      <c r="BO7" s="260">
        <v>6942</v>
      </c>
      <c r="BP7" s="259">
        <v>28646</v>
      </c>
      <c r="BQ7" s="261">
        <v>7834</v>
      </c>
      <c r="BR7" s="260">
        <f>H7*1000/BQ7</f>
        <v>170.60965024253255</v>
      </c>
      <c r="BS7" s="259">
        <f t="shared" ref="BS7:BS8" si="28">BR7-F7*1000/BO7</f>
        <v>-29.00947969120412</v>
      </c>
      <c r="BT7" s="261">
        <f>BR7-G7*1000/BP7</f>
        <v>-98.821580644851394</v>
      </c>
      <c r="BU7" s="260">
        <f>H7*1000/AY7</f>
        <v>889.25881570192951</v>
      </c>
      <c r="BV7" s="259">
        <f t="shared" ref="BV7:BV8" si="29">BU7-F7*1000/AW7</f>
        <v>81.708699151812993</v>
      </c>
      <c r="BW7" s="261">
        <f>BU7-G7*1000/AX7</f>
        <v>-439.61980688760218</v>
      </c>
      <c r="BX7" s="271">
        <f>BQ7/AY7</f>
        <v>5.2122421823020622</v>
      </c>
      <c r="BY7" s="272">
        <f>BX7-BO7/AW7</f>
        <v>1.1667876368475163</v>
      </c>
      <c r="BZ7" s="273">
        <f>BX7-BP7/AX7</f>
        <v>0.28007964786680084</v>
      </c>
      <c r="CA7" s="268">
        <f>(BQ7/BN7)/89</f>
        <v>0.41915462814339216</v>
      </c>
      <c r="CB7" s="269">
        <f>CA7-(BO7/BL7)/89</f>
        <v>-5.3572644583880558E-2</v>
      </c>
      <c r="CC7" s="274">
        <f>CA7-(BP7/BM7)/365</f>
        <v>-7.1359070486744836E-2</v>
      </c>
      <c r="CD7" s="284"/>
      <c r="CE7" s="285"/>
      <c r="CF7" s="275"/>
    </row>
    <row r="8" spans="1:84" s="255" customFormat="1" ht="15" customHeight="1" x14ac:dyDescent="0.2">
      <c r="A8" s="142" t="s">
        <v>91</v>
      </c>
      <c r="B8" s="197" t="s">
        <v>93</v>
      </c>
      <c r="C8" s="93">
        <v>1710.624</v>
      </c>
      <c r="D8" s="93">
        <v>8396.2029999999995</v>
      </c>
      <c r="E8" s="93">
        <v>2558.3420000000001</v>
      </c>
      <c r="F8" s="92">
        <v>1634.961</v>
      </c>
      <c r="G8" s="93">
        <v>8347.3130000000001</v>
      </c>
      <c r="H8" s="94">
        <v>2545.7910000000002</v>
      </c>
      <c r="I8" s="159">
        <f t="shared" ref="I8:I71" si="30">IF(H8=0,"0",(E8/H8))</f>
        <v>1.0049300983466436</v>
      </c>
      <c r="J8" s="251">
        <f>I8-IF(F8=0,"0",(C8/F8))</f>
        <v>-4.134806975644878E-2</v>
      </c>
      <c r="K8" s="252">
        <f>I8-IF(G8=0,"0",(D8/G8))</f>
        <v>-9.2687622709042294E-4</v>
      </c>
      <c r="L8" s="92">
        <v>954.27300000000002</v>
      </c>
      <c r="M8" s="93">
        <v>4890.0829999999996</v>
      </c>
      <c r="N8" s="93">
        <v>1862.0039999999999</v>
      </c>
      <c r="O8" s="98">
        <f t="shared" si="16"/>
        <v>0.73140489537436493</v>
      </c>
      <c r="P8" s="99">
        <f>O8-IF(F8=0,"0",(L8/F8))</f>
        <v>0.14773776202989986</v>
      </c>
      <c r="Q8" s="100">
        <f>O8-IF(G8=0,"0",(M8/G8))</f>
        <v>0.145577695651532</v>
      </c>
      <c r="R8" s="92">
        <v>493.173</v>
      </c>
      <c r="S8" s="93">
        <v>2156.6540000000005</v>
      </c>
      <c r="T8" s="94">
        <v>114.63800000000026</v>
      </c>
      <c r="U8" s="101">
        <f t="shared" ref="U8:U71" si="31">IF(H8=0,"0",(T8/H8))</f>
        <v>4.5030405088241826E-2</v>
      </c>
      <c r="V8" s="102">
        <f t="shared" ref="V8" si="32">U8-R8/F8</f>
        <v>-0.25661165242872652</v>
      </c>
      <c r="W8" s="103">
        <f>U8-S8/G8</f>
        <v>-0.21333465202654475</v>
      </c>
      <c r="X8" s="92">
        <v>187.51499999999999</v>
      </c>
      <c r="Y8" s="93">
        <v>1300.576</v>
      </c>
      <c r="Z8" s="94">
        <v>569.149</v>
      </c>
      <c r="AA8" s="101">
        <f t="shared" ref="AA8:AA71" si="33">IF(H8=0,"0",(Z8/H8))</f>
        <v>0.22356469953739327</v>
      </c>
      <c r="AB8" s="102">
        <f t="shared" ref="AB8" si="34">AA8-X8/F8</f>
        <v>0.10887389039882668</v>
      </c>
      <c r="AC8" s="103">
        <f>AA8-Y8/G8</f>
        <v>6.775695637501275E-2</v>
      </c>
      <c r="AD8" s="92">
        <v>544.86900000000003</v>
      </c>
      <c r="AE8" s="93">
        <v>2691.9960000000001</v>
      </c>
      <c r="AF8" s="93">
        <v>2114.5700000000002</v>
      </c>
      <c r="AG8" s="93">
        <f>AF8-AD8</f>
        <v>1569.701</v>
      </c>
      <c r="AH8" s="94">
        <f>AF8-AE8</f>
        <v>-577.42599999999993</v>
      </c>
      <c r="AI8" s="92">
        <v>0</v>
      </c>
      <c r="AJ8" s="93">
        <v>0</v>
      </c>
      <c r="AK8" s="93">
        <v>0</v>
      </c>
      <c r="AL8" s="93">
        <f t="shared" si="25"/>
        <v>0</v>
      </c>
      <c r="AM8" s="94">
        <f t="shared" si="26"/>
        <v>0</v>
      </c>
      <c r="AN8" s="101">
        <f t="shared" ref="AN8:AN66" si="35">IF(E8=0,"0",(AF8/E8))</f>
        <v>0.82653921954140619</v>
      </c>
      <c r="AO8" s="102">
        <f t="shared" ref="AO8" si="36">AN8-IF(C8=0,"0",(AD8/C8))</f>
        <v>0.50801860951839706</v>
      </c>
      <c r="AP8" s="103">
        <f t="shared" ref="AP8" si="37">AN8-IF(D8=0,"0",(AE8/D8))</f>
        <v>0.50591857709147969</v>
      </c>
      <c r="AQ8" s="101">
        <f t="shared" ref="AQ8:AQ66" si="38">IF(E8=0,"0",(AK8/E8))</f>
        <v>0</v>
      </c>
      <c r="AR8" s="102">
        <f t="shared" ref="AR8" si="39">AQ8-IF(C8=0,"0",(AI8/C8))</f>
        <v>0</v>
      </c>
      <c r="AS8" s="103">
        <f t="shared" si="27"/>
        <v>0</v>
      </c>
      <c r="AT8" s="101">
        <f t="shared" ref="AT8:AT71" si="40">IF(H8=0,"0",(AK8/H8))</f>
        <v>0</v>
      </c>
      <c r="AU8" s="102">
        <f t="shared" ref="AU8" si="41">AT8-AI8/F8</f>
        <v>0</v>
      </c>
      <c r="AV8" s="103">
        <f>AT8-AJ8/G8</f>
        <v>0</v>
      </c>
      <c r="AW8" s="92">
        <v>1836</v>
      </c>
      <c r="AX8" s="93">
        <v>6219</v>
      </c>
      <c r="AY8" s="94">
        <v>1439</v>
      </c>
      <c r="AZ8" s="92">
        <v>38</v>
      </c>
      <c r="BA8" s="93">
        <v>47</v>
      </c>
      <c r="BB8" s="94">
        <v>45</v>
      </c>
      <c r="BC8" s="92">
        <v>66</v>
      </c>
      <c r="BD8" s="93">
        <v>99</v>
      </c>
      <c r="BE8" s="94">
        <v>99</v>
      </c>
      <c r="BF8" s="92">
        <f>AY8/BB8/3</f>
        <v>10.65925925925926</v>
      </c>
      <c r="BG8" s="93">
        <f>BF8-AW8/AZ8/3</f>
        <v>-5.4460038986354764</v>
      </c>
      <c r="BH8" s="94">
        <f>BF8-AX8/BA8/12</f>
        <v>-0.36733648542159258</v>
      </c>
      <c r="BI8" s="92">
        <f>AY8/BE8/3</f>
        <v>4.8451178451178452</v>
      </c>
      <c r="BJ8" s="93">
        <f>BI8-AW8/BC8/3</f>
        <v>-4.4276094276094264</v>
      </c>
      <c r="BK8" s="94">
        <f>BI8-AX8/BD8/12</f>
        <v>-0.38973063973064015</v>
      </c>
      <c r="BL8" s="92">
        <v>142</v>
      </c>
      <c r="BM8" s="93">
        <v>145</v>
      </c>
      <c r="BN8" s="94">
        <v>147</v>
      </c>
      <c r="BO8" s="92">
        <v>7247</v>
      </c>
      <c r="BP8" s="93">
        <v>29193</v>
      </c>
      <c r="BQ8" s="94">
        <v>7279</v>
      </c>
      <c r="BR8" s="92">
        <f t="shared" ref="BR8:BR71" si="42">H8*1000/BQ8</f>
        <v>349.74460777579338</v>
      </c>
      <c r="BS8" s="93">
        <f t="shared" si="28"/>
        <v>124.13939182436522</v>
      </c>
      <c r="BT8" s="94">
        <f>BR8-G8*1000/BP8</f>
        <v>63.809178049489105</v>
      </c>
      <c r="BU8" s="92">
        <f t="shared" ref="BU8:BU71" si="43">H8*1000/AY8</f>
        <v>1769.1389854065324</v>
      </c>
      <c r="BV8" s="93">
        <f t="shared" si="29"/>
        <v>878.63735141960422</v>
      </c>
      <c r="BW8" s="94">
        <f>BU8-G8*1000/AX8</f>
        <v>426.91145686496611</v>
      </c>
      <c r="BX8" s="171">
        <f t="shared" ref="BX8:BX71" si="44">BQ8/AY8</f>
        <v>5.0583738707435719</v>
      </c>
      <c r="BY8" s="253">
        <f t="shared" ref="BY8" si="45">BX8-BO8/AW8</f>
        <v>1.1112061147522865</v>
      </c>
      <c r="BZ8" s="254">
        <f t="shared" ref="BZ8" si="46">BX8-BP8/AX8</f>
        <v>0.36421082202191268</v>
      </c>
      <c r="CA8" s="101">
        <f>(BQ8/BN8)/89</f>
        <v>0.5563708629519224</v>
      </c>
      <c r="CB8" s="102">
        <f>CA8-(BO8/BL8)/89</f>
        <v>-1.7058477133534145E-2</v>
      </c>
      <c r="CC8" s="250">
        <f>CA8-(BP8/BM8)/365</f>
        <v>4.7789876566933787E-3</v>
      </c>
      <c r="CD8" s="284"/>
      <c r="CE8" s="285"/>
      <c r="CF8" s="275"/>
    </row>
    <row r="9" spans="1:84" s="255" customFormat="1" ht="15" customHeight="1" x14ac:dyDescent="0.2">
      <c r="A9" s="142" t="s">
        <v>91</v>
      </c>
      <c r="B9" s="197" t="s">
        <v>94</v>
      </c>
      <c r="C9" s="93">
        <v>3957.01</v>
      </c>
      <c r="D9" s="93">
        <v>18770.206999999999</v>
      </c>
      <c r="E9" s="93">
        <v>5041.0680000000002</v>
      </c>
      <c r="F9" s="92">
        <v>3975.2840000000001</v>
      </c>
      <c r="G9" s="93">
        <v>18629.506000000001</v>
      </c>
      <c r="H9" s="94">
        <v>5331.6750000000002</v>
      </c>
      <c r="I9" s="159">
        <f t="shared" si="30"/>
        <v>0.94549423961513035</v>
      </c>
      <c r="J9" s="251">
        <f t="shared" ref="J9:J72" si="47">I9-IF(F9=0,"0",(C9/F9))</f>
        <v>-4.9908856113376143E-2</v>
      </c>
      <c r="K9" s="252">
        <f t="shared" ref="K9:K72" si="48">I9-IF(G9=0,"0",(D9/G9))</f>
        <v>-6.2058349272626434E-2</v>
      </c>
      <c r="L9" s="92">
        <v>2422.4650000000001</v>
      </c>
      <c r="M9" s="93">
        <v>12835.209000000001</v>
      </c>
      <c r="N9" s="93">
        <v>3704.2040000000002</v>
      </c>
      <c r="O9" s="98">
        <f t="shared" si="16"/>
        <v>0.69475427515743182</v>
      </c>
      <c r="P9" s="99">
        <f t="shared" ref="P9:P72" si="49">O9-IF(F9=0,"0",(L9/F9))</f>
        <v>8.5372656133482772E-2</v>
      </c>
      <c r="Q9" s="100">
        <f t="shared" ref="Q9:Q72" si="50">O9-IF(G9=0,"0",(M9/G9))</f>
        <v>5.7822218995515762E-3</v>
      </c>
      <c r="R9" s="92">
        <v>855.32299999999998</v>
      </c>
      <c r="S9" s="93">
        <v>3182.9710000000005</v>
      </c>
      <c r="T9" s="94">
        <v>932.23700000000008</v>
      </c>
      <c r="U9" s="101">
        <f t="shared" si="31"/>
        <v>0.17484880455016483</v>
      </c>
      <c r="V9" s="102">
        <f t="shared" ref="V9:V72" si="51">U9-R9/F9</f>
        <v>-4.0311420480298399E-2</v>
      </c>
      <c r="W9" s="103">
        <f t="shared" ref="W9:W72" si="52">U9-S9/G9</f>
        <v>3.9923685287265587E-3</v>
      </c>
      <c r="X9" s="92">
        <v>697.49599999999998</v>
      </c>
      <c r="Y9" s="93">
        <v>2611.326</v>
      </c>
      <c r="Z9" s="94">
        <v>695.23399999999992</v>
      </c>
      <c r="AA9" s="101">
        <f t="shared" si="33"/>
        <v>0.13039692029240341</v>
      </c>
      <c r="AB9" s="102">
        <f t="shared" ref="AB9:AB72" si="53">AA9-X9/F9</f>
        <v>-4.5061235653184373E-2</v>
      </c>
      <c r="AC9" s="103">
        <f t="shared" ref="AC9:AC72" si="54">AA9-Y9/G9</f>
        <v>-9.7745904282780793E-3</v>
      </c>
      <c r="AD9" s="92">
        <v>2338.5369999999998</v>
      </c>
      <c r="AE9" s="93">
        <v>6880.19</v>
      </c>
      <c r="AF9" s="93">
        <v>3008.105</v>
      </c>
      <c r="AG9" s="93">
        <f t="shared" ref="AG9:AG72" si="55">AF9-AD9</f>
        <v>669.56800000000021</v>
      </c>
      <c r="AH9" s="94">
        <f t="shared" ref="AH9:AH72" si="56">AF9-AE9</f>
        <v>-3872.0849999999996</v>
      </c>
      <c r="AI9" s="92">
        <v>0</v>
      </c>
      <c r="AJ9" s="93">
        <v>0</v>
      </c>
      <c r="AK9" s="93">
        <v>0</v>
      </c>
      <c r="AL9" s="93">
        <f t="shared" ref="AL9:AL72" si="57">AK9-AI9</f>
        <v>0</v>
      </c>
      <c r="AM9" s="94">
        <f t="shared" ref="AM9:AM72" si="58">AK9-AJ9</f>
        <v>0</v>
      </c>
      <c r="AN9" s="101">
        <f t="shared" si="35"/>
        <v>0.59671978239531775</v>
      </c>
      <c r="AO9" s="102">
        <f t="shared" ref="AO9:AO72" si="59">AN9-IF(C9=0,"0",(AD9/C9))</f>
        <v>5.7339117505633697E-3</v>
      </c>
      <c r="AP9" s="103">
        <f t="shared" ref="AP9:AP72" si="60">AN9-IF(D9=0,"0",(AE9/D9))</f>
        <v>0.23017134742067946</v>
      </c>
      <c r="AQ9" s="101">
        <f t="shared" si="38"/>
        <v>0</v>
      </c>
      <c r="AR9" s="102">
        <f t="shared" ref="AR9:AR72" si="61">AQ9-IF(C9=0,"0",(AI9/C9))</f>
        <v>0</v>
      </c>
      <c r="AS9" s="103">
        <f t="shared" ref="AS9:AS72" si="62">AQ9-IF(D9=0,"0",(AJ9/D9))</f>
        <v>0</v>
      </c>
      <c r="AT9" s="101">
        <f t="shared" si="40"/>
        <v>0</v>
      </c>
      <c r="AU9" s="102">
        <f t="shared" ref="AU9:AU72" si="63">AT9-AI9/F9</f>
        <v>0</v>
      </c>
      <c r="AV9" s="103">
        <f t="shared" ref="AV9:AV72" si="64">AT9-AJ9/G9</f>
        <v>0</v>
      </c>
      <c r="AW9" s="92">
        <v>3787</v>
      </c>
      <c r="AX9" s="93">
        <v>11897</v>
      </c>
      <c r="AY9" s="94">
        <v>2922</v>
      </c>
      <c r="AZ9" s="92">
        <v>91</v>
      </c>
      <c r="BA9" s="93">
        <v>94</v>
      </c>
      <c r="BB9" s="94">
        <v>90</v>
      </c>
      <c r="BC9" s="92">
        <v>196</v>
      </c>
      <c r="BD9" s="93">
        <v>197</v>
      </c>
      <c r="BE9" s="94">
        <v>190</v>
      </c>
      <c r="BF9" s="92">
        <f t="shared" ref="BF9:BF72" si="65">AY9/BB9/3</f>
        <v>10.822222222222223</v>
      </c>
      <c r="BG9" s="93">
        <f t="shared" ref="BG9:BG72" si="66">BF9-AW9/AZ9/3</f>
        <v>-3.0495726495726476</v>
      </c>
      <c r="BH9" s="94">
        <f t="shared" ref="BH9:BH72" si="67">BF9-AX9/BA9/12</f>
        <v>0.27523640661938664</v>
      </c>
      <c r="BI9" s="92">
        <f t="shared" ref="BI9:BI72" si="68">AY9/BE9/3</f>
        <v>5.1263157894736837</v>
      </c>
      <c r="BJ9" s="93">
        <f t="shared" ref="BJ9:BJ72" si="69">BI9-AW9/BC9/3</f>
        <v>-1.314160401002507</v>
      </c>
      <c r="BK9" s="94">
        <f t="shared" ref="BK9:BK72" si="70">BI9-AX9/BD9/12</f>
        <v>9.3743877460147118E-2</v>
      </c>
      <c r="BL9" s="92">
        <v>297</v>
      </c>
      <c r="BM9" s="93">
        <v>379</v>
      </c>
      <c r="BN9" s="94">
        <v>294</v>
      </c>
      <c r="BO9" s="92">
        <v>16147</v>
      </c>
      <c r="BP9" s="93">
        <v>56292</v>
      </c>
      <c r="BQ9" s="94">
        <v>13604</v>
      </c>
      <c r="BR9" s="92">
        <f>H9*1000/BQ9</f>
        <v>391.91965598353426</v>
      </c>
      <c r="BS9" s="93">
        <f t="shared" ref="BS9:BS72" si="71">BR9-F9*1000/BO9</f>
        <v>145.72630737388539</v>
      </c>
      <c r="BT9" s="94">
        <f t="shared" ref="BT9:BT72" si="72">BR9-G9*1000/BP9</f>
        <v>60.975543143343828</v>
      </c>
      <c r="BU9" s="92">
        <f>H9*1000/AY9</f>
        <v>1824.6663244353183</v>
      </c>
      <c r="BV9" s="93">
        <f t="shared" ref="BV9:BV72" si="73">BU9-F9*1000/AW9</f>
        <v>774.94781374083709</v>
      </c>
      <c r="BW9" s="94">
        <f t="shared" ref="BW9:BW72" si="74">BU9-G9*1000/AX9</f>
        <v>258.7668539805818</v>
      </c>
      <c r="BX9" s="171">
        <f t="shared" si="44"/>
        <v>4.6557152635181387</v>
      </c>
      <c r="BY9" s="253">
        <f t="shared" ref="BY9:BY72" si="75">BX9-BO9/AW9</f>
        <v>0.39191806256751782</v>
      </c>
      <c r="BZ9" s="254">
        <f t="shared" ref="BZ9:BZ72" si="76">BX9-BP9/AX9</f>
        <v>-7.5897748165479229E-2</v>
      </c>
      <c r="CA9" s="101">
        <f t="shared" ref="CA9:CA72" si="77">(BQ9/BN9)/89</f>
        <v>0.51991133532064515</v>
      </c>
      <c r="CB9" s="102">
        <f t="shared" ref="CB9:CB72" si="78">CA9-(BO9/BL9)/89</f>
        <v>-9.0953871050179269E-2</v>
      </c>
      <c r="CC9" s="250">
        <f t="shared" ref="CC9:CC72" si="79">CA9-(BP9/BM9)/365</f>
        <v>0.11298611755218452</v>
      </c>
      <c r="CD9" s="284"/>
      <c r="CE9" s="285"/>
      <c r="CF9" s="275"/>
    </row>
    <row r="10" spans="1:84" s="143" customFormat="1" ht="15" customHeight="1" x14ac:dyDescent="0.2">
      <c r="A10" s="142" t="s">
        <v>95</v>
      </c>
      <c r="B10" s="197" t="s">
        <v>96</v>
      </c>
      <c r="C10" s="93">
        <v>758.16700000000003</v>
      </c>
      <c r="D10" s="93">
        <v>3426.23</v>
      </c>
      <c r="E10" s="93">
        <v>1030.501</v>
      </c>
      <c r="F10" s="92">
        <v>740.40099999999995</v>
      </c>
      <c r="G10" s="93">
        <v>3338.2170000000001</v>
      </c>
      <c r="H10" s="94">
        <v>1136.7809999999999</v>
      </c>
      <c r="I10" s="159">
        <f t="shared" si="30"/>
        <v>0.9065079377646178</v>
      </c>
      <c r="J10" s="251">
        <f t="shared" si="47"/>
        <v>-0.1174871675904533</v>
      </c>
      <c r="K10" s="252">
        <f t="shared" si="48"/>
        <v>-0.11985733447502389</v>
      </c>
      <c r="L10" s="92">
        <v>440.13299999999998</v>
      </c>
      <c r="M10" s="93">
        <v>2391.6439999999998</v>
      </c>
      <c r="N10" s="93">
        <v>841.76099999999997</v>
      </c>
      <c r="O10" s="98">
        <f t="shared" si="16"/>
        <v>0.74047771734397394</v>
      </c>
      <c r="P10" s="99">
        <f t="shared" si="49"/>
        <v>0.14602552184450812</v>
      </c>
      <c r="Q10" s="100">
        <f t="shared" si="50"/>
        <v>2.4034178772335379E-2</v>
      </c>
      <c r="R10" s="92">
        <v>256.95399999999995</v>
      </c>
      <c r="S10" s="93">
        <v>580.26800000000026</v>
      </c>
      <c r="T10" s="94">
        <v>151.96199999999999</v>
      </c>
      <c r="U10" s="101">
        <f t="shared" si="31"/>
        <v>0.13367746294141086</v>
      </c>
      <c r="V10" s="102">
        <f t="shared" si="51"/>
        <v>-0.21336961019868478</v>
      </c>
      <c r="W10" s="103">
        <f t="shared" si="52"/>
        <v>-4.0148264984604803E-2</v>
      </c>
      <c r="X10" s="92">
        <v>43.314</v>
      </c>
      <c r="Y10" s="93">
        <v>366.30500000000001</v>
      </c>
      <c r="Z10" s="94">
        <v>143.05799999999999</v>
      </c>
      <c r="AA10" s="101">
        <f t="shared" si="33"/>
        <v>0.12584481971461522</v>
      </c>
      <c r="AB10" s="102">
        <f t="shared" si="53"/>
        <v>6.7344088354176754E-2</v>
      </c>
      <c r="AC10" s="103">
        <f t="shared" si="54"/>
        <v>1.6114086212269507E-2</v>
      </c>
      <c r="AD10" s="92">
        <v>527.77599999999995</v>
      </c>
      <c r="AE10" s="93">
        <v>1105.43</v>
      </c>
      <c r="AF10" s="93">
        <v>534.65</v>
      </c>
      <c r="AG10" s="93">
        <f t="shared" si="55"/>
        <v>6.8740000000000236</v>
      </c>
      <c r="AH10" s="94">
        <f t="shared" si="56"/>
        <v>-570.78000000000009</v>
      </c>
      <c r="AI10" s="92">
        <v>0</v>
      </c>
      <c r="AJ10" s="93">
        <v>0</v>
      </c>
      <c r="AK10" s="93">
        <v>0</v>
      </c>
      <c r="AL10" s="93">
        <f t="shared" si="57"/>
        <v>0</v>
      </c>
      <c r="AM10" s="94">
        <f t="shared" si="58"/>
        <v>0</v>
      </c>
      <c r="AN10" s="101">
        <f t="shared" si="35"/>
        <v>0.5188253092427858</v>
      </c>
      <c r="AO10" s="102">
        <f t="shared" si="59"/>
        <v>-0.1772957300533059</v>
      </c>
      <c r="AP10" s="103">
        <f t="shared" si="60"/>
        <v>0.19618789143954435</v>
      </c>
      <c r="AQ10" s="101">
        <f t="shared" si="38"/>
        <v>0</v>
      </c>
      <c r="AR10" s="102">
        <f t="shared" si="61"/>
        <v>0</v>
      </c>
      <c r="AS10" s="103">
        <f t="shared" si="62"/>
        <v>0</v>
      </c>
      <c r="AT10" s="101">
        <f t="shared" si="40"/>
        <v>0</v>
      </c>
      <c r="AU10" s="102">
        <f t="shared" si="63"/>
        <v>0</v>
      </c>
      <c r="AV10" s="103">
        <f t="shared" si="64"/>
        <v>0</v>
      </c>
      <c r="AW10" s="92">
        <v>653</v>
      </c>
      <c r="AX10" s="93">
        <v>2253</v>
      </c>
      <c r="AY10" s="94">
        <v>603</v>
      </c>
      <c r="AZ10" s="92">
        <v>13</v>
      </c>
      <c r="BA10" s="93">
        <v>14</v>
      </c>
      <c r="BB10" s="94">
        <v>17</v>
      </c>
      <c r="BC10" s="92">
        <v>31</v>
      </c>
      <c r="BD10" s="93">
        <v>30</v>
      </c>
      <c r="BE10" s="94">
        <v>30</v>
      </c>
      <c r="BF10" s="92">
        <f t="shared" si="65"/>
        <v>11.823529411764705</v>
      </c>
      <c r="BG10" s="93">
        <f t="shared" si="66"/>
        <v>-4.9200603318250398</v>
      </c>
      <c r="BH10" s="94">
        <f t="shared" si="67"/>
        <v>-1.58718487394958</v>
      </c>
      <c r="BI10" s="92">
        <f t="shared" si="68"/>
        <v>6.7</v>
      </c>
      <c r="BJ10" s="93">
        <f t="shared" si="69"/>
        <v>-0.32150537634408671</v>
      </c>
      <c r="BK10" s="94">
        <f t="shared" si="70"/>
        <v>0.44166666666666732</v>
      </c>
      <c r="BL10" s="92">
        <v>60</v>
      </c>
      <c r="BM10" s="93">
        <v>62</v>
      </c>
      <c r="BN10" s="94">
        <v>60</v>
      </c>
      <c r="BO10" s="92">
        <v>3010</v>
      </c>
      <c r="BP10" s="93">
        <v>10767</v>
      </c>
      <c r="BQ10" s="94">
        <v>3205</v>
      </c>
      <c r="BR10" s="92">
        <f t="shared" si="42"/>
        <v>354.68985959438379</v>
      </c>
      <c r="BS10" s="93">
        <f t="shared" si="71"/>
        <v>108.70946092328745</v>
      </c>
      <c r="BT10" s="94">
        <f t="shared" si="72"/>
        <v>44.648343851837126</v>
      </c>
      <c r="BU10" s="92">
        <f t="shared" si="43"/>
        <v>1885.2089552238806</v>
      </c>
      <c r="BV10" s="93">
        <f t="shared" si="73"/>
        <v>751.36362597426341</v>
      </c>
      <c r="BW10" s="94">
        <f t="shared" si="74"/>
        <v>403.53252379911351</v>
      </c>
      <c r="BX10" s="171">
        <f t="shared" si="44"/>
        <v>5.3150912106135983</v>
      </c>
      <c r="BY10" s="253">
        <f t="shared" si="75"/>
        <v>0.70559657049108715</v>
      </c>
      <c r="BZ10" s="254">
        <f t="shared" si="76"/>
        <v>0.53612982579335888</v>
      </c>
      <c r="CA10" s="101">
        <f t="shared" si="77"/>
        <v>0.60018726591760296</v>
      </c>
      <c r="CB10" s="102">
        <f t="shared" si="78"/>
        <v>3.6516853932584303E-2</v>
      </c>
      <c r="CC10" s="250">
        <f t="shared" si="79"/>
        <v>0.12440290886943683</v>
      </c>
      <c r="CD10" s="284"/>
      <c r="CE10" s="285"/>
      <c r="CF10" s="275"/>
    </row>
    <row r="11" spans="1:84" s="143" customFormat="1" ht="15" customHeight="1" x14ac:dyDescent="0.2">
      <c r="A11" s="142" t="s">
        <v>95</v>
      </c>
      <c r="B11" s="197" t="s">
        <v>97</v>
      </c>
      <c r="C11" s="93">
        <v>586.80465000000004</v>
      </c>
      <c r="D11" s="93">
        <v>2874.4070000000002</v>
      </c>
      <c r="E11" s="93">
        <v>885.75760000000002</v>
      </c>
      <c r="F11" s="92">
        <v>609.09576000000004</v>
      </c>
      <c r="G11" s="93">
        <v>2789.6660000000002</v>
      </c>
      <c r="H11" s="94">
        <v>783.34332999999992</v>
      </c>
      <c r="I11" s="159">
        <f t="shared" si="30"/>
        <v>1.1307399528122619</v>
      </c>
      <c r="J11" s="251">
        <f t="shared" si="47"/>
        <v>0.16733700612289404</v>
      </c>
      <c r="K11" s="252">
        <f t="shared" si="48"/>
        <v>0.10036319803229898</v>
      </c>
      <c r="L11" s="92">
        <v>436.20699999999999</v>
      </c>
      <c r="M11" s="93">
        <v>2112.71</v>
      </c>
      <c r="N11" s="93">
        <v>583.70897000000002</v>
      </c>
      <c r="O11" s="98">
        <f t="shared" si="16"/>
        <v>0.74515087784049949</v>
      </c>
      <c r="P11" s="99">
        <f t="shared" si="49"/>
        <v>2.8995835158869276E-2</v>
      </c>
      <c r="Q11" s="100">
        <f t="shared" si="50"/>
        <v>-1.2183512728120571E-2</v>
      </c>
      <c r="R11" s="92">
        <v>121.93202000000005</v>
      </c>
      <c r="S11" s="93">
        <v>435.61200000000014</v>
      </c>
      <c r="T11" s="94">
        <v>122.9649999999999</v>
      </c>
      <c r="U11" s="101">
        <f t="shared" si="31"/>
        <v>0.15697459248168988</v>
      </c>
      <c r="V11" s="102">
        <f t="shared" si="51"/>
        <v>-4.3210711714156191E-2</v>
      </c>
      <c r="W11" s="103">
        <f t="shared" si="52"/>
        <v>8.2256567991501051E-4</v>
      </c>
      <c r="X11" s="92">
        <v>50.956739999999996</v>
      </c>
      <c r="Y11" s="93">
        <v>241.34399999999999</v>
      </c>
      <c r="Z11" s="94">
        <v>76.669359999999998</v>
      </c>
      <c r="AA11" s="101">
        <f t="shared" si="33"/>
        <v>9.7874529677810629E-2</v>
      </c>
      <c r="AB11" s="102">
        <f t="shared" si="53"/>
        <v>1.4214876555286846E-2</v>
      </c>
      <c r="AC11" s="103">
        <f t="shared" si="54"/>
        <v>1.1360947048205519E-2</v>
      </c>
      <c r="AD11" s="92">
        <v>274.06322999999998</v>
      </c>
      <c r="AE11" s="93">
        <v>419.05700000000002</v>
      </c>
      <c r="AF11" s="93">
        <v>367.91215</v>
      </c>
      <c r="AG11" s="93">
        <f t="shared" si="55"/>
        <v>93.848920000000021</v>
      </c>
      <c r="AH11" s="94">
        <f t="shared" si="56"/>
        <v>-51.144850000000019</v>
      </c>
      <c r="AI11" s="92">
        <v>0</v>
      </c>
      <c r="AJ11" s="93">
        <v>0</v>
      </c>
      <c r="AK11" s="93">
        <v>0</v>
      </c>
      <c r="AL11" s="93">
        <f t="shared" si="57"/>
        <v>0</v>
      </c>
      <c r="AM11" s="94">
        <f t="shared" si="58"/>
        <v>0</v>
      </c>
      <c r="AN11" s="101">
        <f t="shared" si="35"/>
        <v>0.41536437282615468</v>
      </c>
      <c r="AO11" s="102">
        <f t="shared" si="59"/>
        <v>-5.1679012054997753E-2</v>
      </c>
      <c r="AP11" s="103">
        <f t="shared" si="60"/>
        <v>0.2695753457329142</v>
      </c>
      <c r="AQ11" s="101">
        <f t="shared" si="38"/>
        <v>0</v>
      </c>
      <c r="AR11" s="102">
        <f t="shared" si="61"/>
        <v>0</v>
      </c>
      <c r="AS11" s="103">
        <f t="shared" si="62"/>
        <v>0</v>
      </c>
      <c r="AT11" s="101">
        <f t="shared" si="40"/>
        <v>0</v>
      </c>
      <c r="AU11" s="102">
        <f t="shared" si="63"/>
        <v>0</v>
      </c>
      <c r="AV11" s="103">
        <f t="shared" si="64"/>
        <v>0</v>
      </c>
      <c r="AW11" s="92">
        <v>716</v>
      </c>
      <c r="AX11" s="93">
        <v>2150</v>
      </c>
      <c r="AY11" s="94">
        <v>473</v>
      </c>
      <c r="AZ11" s="92">
        <v>17</v>
      </c>
      <c r="BA11" s="93">
        <v>17</v>
      </c>
      <c r="BB11" s="94">
        <v>17</v>
      </c>
      <c r="BC11" s="92">
        <v>30</v>
      </c>
      <c r="BD11" s="93">
        <v>32</v>
      </c>
      <c r="BE11" s="94">
        <v>31</v>
      </c>
      <c r="BF11" s="92">
        <f t="shared" si="65"/>
        <v>9.2745098039215694</v>
      </c>
      <c r="BG11" s="93">
        <f t="shared" si="66"/>
        <v>-4.7647058823529402</v>
      </c>
      <c r="BH11" s="94">
        <f t="shared" si="67"/>
        <v>-1.2647058823529402</v>
      </c>
      <c r="BI11" s="92">
        <f t="shared" si="68"/>
        <v>5.086021505376344</v>
      </c>
      <c r="BJ11" s="93">
        <f t="shared" si="69"/>
        <v>-2.8695340501792117</v>
      </c>
      <c r="BK11" s="94">
        <f t="shared" si="70"/>
        <v>-0.51293682795698903</v>
      </c>
      <c r="BL11" s="92">
        <v>62</v>
      </c>
      <c r="BM11" s="93">
        <v>62</v>
      </c>
      <c r="BN11" s="94">
        <v>61</v>
      </c>
      <c r="BO11" s="92">
        <v>3628</v>
      </c>
      <c r="BP11" s="93">
        <v>11504</v>
      </c>
      <c r="BQ11" s="94">
        <v>2893</v>
      </c>
      <c r="BR11" s="92">
        <f t="shared" si="42"/>
        <v>270.77197718631174</v>
      </c>
      <c r="BS11" s="93">
        <f t="shared" si="71"/>
        <v>102.88450199336796</v>
      </c>
      <c r="BT11" s="94">
        <f t="shared" si="72"/>
        <v>28.276671205783231</v>
      </c>
      <c r="BU11" s="92">
        <f t="shared" si="43"/>
        <v>1656.1169767441859</v>
      </c>
      <c r="BV11" s="93">
        <f t="shared" si="73"/>
        <v>805.42457450954896</v>
      </c>
      <c r="BW11" s="94">
        <f t="shared" si="74"/>
        <v>358.59790697674407</v>
      </c>
      <c r="BX11" s="171">
        <f t="shared" si="44"/>
        <v>6.1162790697674421</v>
      </c>
      <c r="BY11" s="253">
        <f t="shared" si="75"/>
        <v>1.049239963622191</v>
      </c>
      <c r="BZ11" s="254">
        <f t="shared" si="76"/>
        <v>0.76558139534883729</v>
      </c>
      <c r="CA11" s="101">
        <f t="shared" si="77"/>
        <v>0.5328789832381654</v>
      </c>
      <c r="CB11" s="102">
        <f t="shared" si="78"/>
        <v>-0.12460561262990277</v>
      </c>
      <c r="CC11" s="250">
        <f t="shared" si="79"/>
        <v>2.4527237767551169E-2</v>
      </c>
      <c r="CD11" s="284"/>
      <c r="CE11" s="285"/>
      <c r="CF11" s="275"/>
    </row>
    <row r="12" spans="1:84" s="143" customFormat="1" ht="15" customHeight="1" x14ac:dyDescent="0.2">
      <c r="A12" s="142" t="s">
        <v>95</v>
      </c>
      <c r="B12" s="197" t="s">
        <v>98</v>
      </c>
      <c r="C12" s="93">
        <v>402.29679999999996</v>
      </c>
      <c r="D12" s="93">
        <v>1601.6880000000001</v>
      </c>
      <c r="E12" s="93">
        <v>617.4084499999999</v>
      </c>
      <c r="F12" s="92">
        <v>405.30654000000004</v>
      </c>
      <c r="G12" s="93">
        <v>1643.3156999999999</v>
      </c>
      <c r="H12" s="94">
        <v>639.83285000000012</v>
      </c>
      <c r="I12" s="159">
        <f>IF(H12=0,"0",(E12/H12))</f>
        <v>0.96495272163659584</v>
      </c>
      <c r="J12" s="251">
        <f t="shared" si="47"/>
        <v>-2.7621442106234295E-2</v>
      </c>
      <c r="K12" s="252">
        <f t="shared" si="48"/>
        <v>-9.7157489439506639E-3</v>
      </c>
      <c r="L12" s="92">
        <v>275.25862999999998</v>
      </c>
      <c r="M12" s="93">
        <v>1202.5640000000001</v>
      </c>
      <c r="N12" s="93">
        <v>482.54028000000005</v>
      </c>
      <c r="O12" s="98">
        <f t="shared" si="16"/>
        <v>0.75416615448862923</v>
      </c>
      <c r="P12" s="99">
        <f t="shared" si="49"/>
        <v>7.5029247396037113E-2</v>
      </c>
      <c r="Q12" s="100">
        <f t="shared" si="50"/>
        <v>2.2374935065605284E-2</v>
      </c>
      <c r="R12" s="92">
        <v>102.93391000000005</v>
      </c>
      <c r="S12" s="93">
        <v>365.93869999999981</v>
      </c>
      <c r="T12" s="94">
        <v>108.32800000000006</v>
      </c>
      <c r="U12" s="101">
        <f t="shared" si="31"/>
        <v>0.16930671815303019</v>
      </c>
      <c r="V12" s="102">
        <f t="shared" si="51"/>
        <v>-8.4658860591393853E-2</v>
      </c>
      <c r="W12" s="103">
        <f t="shared" si="52"/>
        <v>-5.3376421793846635E-2</v>
      </c>
      <c r="X12" s="92">
        <v>27.114000000000001</v>
      </c>
      <c r="Y12" s="93">
        <v>74.813000000000002</v>
      </c>
      <c r="Z12" s="94">
        <v>48.964570000000002</v>
      </c>
      <c r="AA12" s="101">
        <f t="shared" si="33"/>
        <v>7.6527127358340524E-2</v>
      </c>
      <c r="AB12" s="102">
        <f t="shared" si="53"/>
        <v>9.6296131953566289E-3</v>
      </c>
      <c r="AC12" s="103">
        <f t="shared" si="54"/>
        <v>3.1001486728241261E-2</v>
      </c>
      <c r="AD12" s="92">
        <v>1679.5018700000001</v>
      </c>
      <c r="AE12" s="93">
        <v>1961.5435400000001</v>
      </c>
      <c r="AF12" s="93">
        <v>1789.2338999999999</v>
      </c>
      <c r="AG12" s="93">
        <f t="shared" si="55"/>
        <v>109.7320299999999</v>
      </c>
      <c r="AH12" s="94">
        <f t="shared" si="56"/>
        <v>-172.30964000000017</v>
      </c>
      <c r="AI12" s="92">
        <v>182.53779999999998</v>
      </c>
      <c r="AJ12" s="93">
        <v>1040.4901299999999</v>
      </c>
      <c r="AK12" s="93">
        <v>1152.6708000000001</v>
      </c>
      <c r="AL12" s="93">
        <f t="shared" si="57"/>
        <v>970.13300000000015</v>
      </c>
      <c r="AM12" s="94">
        <f t="shared" si="58"/>
        <v>112.18067000000019</v>
      </c>
      <c r="AN12" s="101">
        <f t="shared" si="35"/>
        <v>2.8979744284355036</v>
      </c>
      <c r="AO12" s="102">
        <f t="shared" si="59"/>
        <v>-1.2768086421730622</v>
      </c>
      <c r="AP12" s="103">
        <f t="shared" si="60"/>
        <v>1.6733017456158783</v>
      </c>
      <c r="AQ12" s="101">
        <f t="shared" si="38"/>
        <v>1.8669501526906545</v>
      </c>
      <c r="AR12" s="102">
        <f t="shared" si="61"/>
        <v>1.4132110227746324</v>
      </c>
      <c r="AS12" s="103">
        <f t="shared" si="62"/>
        <v>1.2173291715757308</v>
      </c>
      <c r="AT12" s="101">
        <f t="shared" si="40"/>
        <v>1.8015186309987052</v>
      </c>
      <c r="AU12" s="102">
        <f t="shared" si="63"/>
        <v>1.3511488935649103</v>
      </c>
      <c r="AV12" s="103">
        <f t="shared" si="64"/>
        <v>1.1683535428783887</v>
      </c>
      <c r="AW12" s="92">
        <v>527</v>
      </c>
      <c r="AX12" s="93">
        <v>1835</v>
      </c>
      <c r="AY12" s="94">
        <v>444</v>
      </c>
      <c r="AZ12" s="92">
        <v>17</v>
      </c>
      <c r="BA12" s="93">
        <v>15.5</v>
      </c>
      <c r="BB12" s="94">
        <v>19</v>
      </c>
      <c r="BC12" s="92">
        <v>23</v>
      </c>
      <c r="BD12" s="93">
        <v>23.5</v>
      </c>
      <c r="BE12" s="94">
        <v>23</v>
      </c>
      <c r="BF12" s="92">
        <f t="shared" si="65"/>
        <v>7.7894736842105265</v>
      </c>
      <c r="BG12" s="93">
        <f t="shared" si="66"/>
        <v>-2.5438596491228074</v>
      </c>
      <c r="BH12" s="94">
        <f t="shared" si="67"/>
        <v>-2.0761177136389355</v>
      </c>
      <c r="BI12" s="92">
        <f t="shared" si="68"/>
        <v>6.4347826086956523</v>
      </c>
      <c r="BJ12" s="93">
        <f t="shared" si="69"/>
        <v>-1.2028985507246377</v>
      </c>
      <c r="BK12" s="94">
        <f t="shared" si="70"/>
        <v>-7.2309589885907855E-2</v>
      </c>
      <c r="BL12" s="92">
        <v>62</v>
      </c>
      <c r="BM12" s="93">
        <v>69</v>
      </c>
      <c r="BN12" s="94">
        <v>69</v>
      </c>
      <c r="BO12" s="92">
        <v>2098</v>
      </c>
      <c r="BP12" s="93">
        <v>7880</v>
      </c>
      <c r="BQ12" s="94">
        <v>2134</v>
      </c>
      <c r="BR12" s="92">
        <f t="shared" si="42"/>
        <v>299.82795220243679</v>
      </c>
      <c r="BS12" s="93">
        <f t="shared" si="71"/>
        <v>106.6408502005302</v>
      </c>
      <c r="BT12" s="94">
        <f t="shared" si="72"/>
        <v>91.28535067959416</v>
      </c>
      <c r="BU12" s="92">
        <f t="shared" si="43"/>
        <v>1441.0649774774777</v>
      </c>
      <c r="BV12" s="93">
        <f t="shared" si="73"/>
        <v>671.9823588816522</v>
      </c>
      <c r="BW12" s="94">
        <f t="shared" si="74"/>
        <v>545.52508646930335</v>
      </c>
      <c r="BX12" s="171">
        <f t="shared" si="44"/>
        <v>4.8063063063063067</v>
      </c>
      <c r="BY12" s="253">
        <f t="shared" si="75"/>
        <v>0.82528163837461799</v>
      </c>
      <c r="BZ12" s="254">
        <f t="shared" si="76"/>
        <v>0.51202837715099303</v>
      </c>
      <c r="CA12" s="101">
        <f t="shared" si="77"/>
        <v>0.34750040709982088</v>
      </c>
      <c r="CB12" s="102">
        <f t="shared" si="78"/>
        <v>-3.2709813994778569E-2</v>
      </c>
      <c r="CC12" s="250">
        <f t="shared" si="79"/>
        <v>3.4615753536191729E-2</v>
      </c>
      <c r="CD12" s="284"/>
      <c r="CE12" s="285"/>
      <c r="CF12" s="275"/>
    </row>
    <row r="13" spans="1:84" s="143" customFormat="1" ht="15" customHeight="1" x14ac:dyDescent="0.2">
      <c r="A13" s="142" t="s">
        <v>95</v>
      </c>
      <c r="B13" s="197" t="s">
        <v>99</v>
      </c>
      <c r="C13" s="93">
        <v>191.40700000000001</v>
      </c>
      <c r="D13" s="93">
        <v>892.74699999999996</v>
      </c>
      <c r="E13" s="93">
        <v>211.53399999999999</v>
      </c>
      <c r="F13" s="92">
        <v>199.453</v>
      </c>
      <c r="G13" s="93">
        <v>802.97699999999998</v>
      </c>
      <c r="H13" s="94">
        <v>224.16300000000001</v>
      </c>
      <c r="I13" s="159">
        <f t="shared" si="30"/>
        <v>0.94366153201018899</v>
      </c>
      <c r="J13" s="251">
        <f t="shared" si="47"/>
        <v>-1.5998137185060046E-2</v>
      </c>
      <c r="K13" s="252">
        <f t="shared" si="48"/>
        <v>-0.16813494534844009</v>
      </c>
      <c r="L13" s="92">
        <v>160.26300000000001</v>
      </c>
      <c r="M13" s="93">
        <v>671.10400000000004</v>
      </c>
      <c r="N13" s="93">
        <v>193.768</v>
      </c>
      <c r="O13" s="98">
        <f t="shared" si="16"/>
        <v>0.86440670405017772</v>
      </c>
      <c r="P13" s="99">
        <f t="shared" si="49"/>
        <v>6.0894097070087194E-2</v>
      </c>
      <c r="Q13" s="100">
        <f t="shared" si="50"/>
        <v>2.8636812758148111E-2</v>
      </c>
      <c r="R13" s="92">
        <v>32.576999999999998</v>
      </c>
      <c r="S13" s="93">
        <v>116.26099999999994</v>
      </c>
      <c r="T13" s="94">
        <v>26.88900000000001</v>
      </c>
      <c r="U13" s="101">
        <f t="shared" si="31"/>
        <v>0.11995289142275938</v>
      </c>
      <c r="V13" s="102">
        <f t="shared" si="51"/>
        <v>-4.3378820810197741E-2</v>
      </c>
      <c r="W13" s="103">
        <f t="shared" si="52"/>
        <v>-2.4834568242959501E-2</v>
      </c>
      <c r="X13" s="92">
        <v>6.6130000000000004</v>
      </c>
      <c r="Y13" s="93">
        <v>15.612</v>
      </c>
      <c r="Z13" s="94">
        <v>3.5060000000000002</v>
      </c>
      <c r="AA13" s="101">
        <f t="shared" si="33"/>
        <v>1.5640404527062897E-2</v>
      </c>
      <c r="AB13" s="102">
        <f t="shared" si="53"/>
        <v>-1.7515276259889419E-2</v>
      </c>
      <c r="AC13" s="103">
        <f t="shared" si="54"/>
        <v>-3.8022445151886242E-3</v>
      </c>
      <c r="AD13" s="92">
        <v>109.509</v>
      </c>
      <c r="AE13" s="93">
        <v>102.262</v>
      </c>
      <c r="AF13" s="93">
        <v>123.688</v>
      </c>
      <c r="AG13" s="93">
        <f t="shared" si="55"/>
        <v>14.179000000000002</v>
      </c>
      <c r="AH13" s="94">
        <f t="shared" si="56"/>
        <v>21.426000000000002</v>
      </c>
      <c r="AI13" s="92">
        <v>0</v>
      </c>
      <c r="AJ13" s="93">
        <v>0</v>
      </c>
      <c r="AK13" s="93">
        <v>0</v>
      </c>
      <c r="AL13" s="93">
        <f t="shared" si="57"/>
        <v>0</v>
      </c>
      <c r="AM13" s="94">
        <f t="shared" si="58"/>
        <v>0</v>
      </c>
      <c r="AN13" s="101">
        <f t="shared" si="35"/>
        <v>0.58471924135127218</v>
      </c>
      <c r="AO13" s="102">
        <f t="shared" si="59"/>
        <v>1.2592830091495921E-2</v>
      </c>
      <c r="AP13" s="103">
        <f t="shared" si="60"/>
        <v>0.4701716707629644</v>
      </c>
      <c r="AQ13" s="101">
        <f t="shared" si="38"/>
        <v>0</v>
      </c>
      <c r="AR13" s="102">
        <f t="shared" si="61"/>
        <v>0</v>
      </c>
      <c r="AS13" s="103">
        <f t="shared" si="62"/>
        <v>0</v>
      </c>
      <c r="AT13" s="101">
        <f t="shared" si="40"/>
        <v>0</v>
      </c>
      <c r="AU13" s="102">
        <f t="shared" si="63"/>
        <v>0</v>
      </c>
      <c r="AV13" s="103">
        <f t="shared" si="64"/>
        <v>0</v>
      </c>
      <c r="AW13" s="92">
        <v>268</v>
      </c>
      <c r="AX13" s="93">
        <v>613</v>
      </c>
      <c r="AY13" s="94">
        <v>145</v>
      </c>
      <c r="AZ13" s="92">
        <v>8</v>
      </c>
      <c r="BA13" s="93">
        <v>8</v>
      </c>
      <c r="BB13" s="94">
        <v>9</v>
      </c>
      <c r="BC13" s="92">
        <v>12</v>
      </c>
      <c r="BD13" s="93">
        <v>12</v>
      </c>
      <c r="BE13" s="94">
        <v>12</v>
      </c>
      <c r="BF13" s="92">
        <f t="shared" si="65"/>
        <v>5.3703703703703702</v>
      </c>
      <c r="BG13" s="93">
        <f t="shared" si="66"/>
        <v>-5.7962962962962958</v>
      </c>
      <c r="BH13" s="94">
        <f t="shared" si="67"/>
        <v>-1.0150462962962967</v>
      </c>
      <c r="BI13" s="92">
        <f t="shared" si="68"/>
        <v>4.0277777777777777</v>
      </c>
      <c r="BJ13" s="93">
        <f t="shared" si="69"/>
        <v>-3.4166666666666661</v>
      </c>
      <c r="BK13" s="94">
        <f t="shared" si="70"/>
        <v>-0.22916666666666696</v>
      </c>
      <c r="BL13" s="92">
        <v>25</v>
      </c>
      <c r="BM13" s="93">
        <v>25</v>
      </c>
      <c r="BN13" s="94">
        <v>25</v>
      </c>
      <c r="BO13" s="92">
        <v>1671</v>
      </c>
      <c r="BP13" s="93">
        <v>3962</v>
      </c>
      <c r="BQ13" s="94">
        <v>908</v>
      </c>
      <c r="BR13" s="92">
        <f t="shared" si="42"/>
        <v>246.87555066079295</v>
      </c>
      <c r="BS13" s="93">
        <f t="shared" si="71"/>
        <v>127.51409045732198</v>
      </c>
      <c r="BT13" s="94">
        <f t="shared" si="72"/>
        <v>44.205939353372457</v>
      </c>
      <c r="BU13" s="92">
        <f t="shared" si="43"/>
        <v>1545.951724137931</v>
      </c>
      <c r="BV13" s="93">
        <f t="shared" si="73"/>
        <v>801.72411219763251</v>
      </c>
      <c r="BW13" s="94">
        <f t="shared" si="74"/>
        <v>236.03818417055754</v>
      </c>
      <c r="BX13" s="171">
        <f t="shared" si="44"/>
        <v>6.2620689655172415</v>
      </c>
      <c r="BY13" s="253">
        <f t="shared" si="75"/>
        <v>2.6994338651570082E-2</v>
      </c>
      <c r="BZ13" s="254">
        <f t="shared" si="76"/>
        <v>-0.20122630365078464</v>
      </c>
      <c r="CA13" s="101">
        <f t="shared" si="77"/>
        <v>0.40808988764044946</v>
      </c>
      <c r="CB13" s="102">
        <f t="shared" si="78"/>
        <v>-0.3429213483146068</v>
      </c>
      <c r="CC13" s="250">
        <f t="shared" si="79"/>
        <v>-2.6101893181468327E-2</v>
      </c>
      <c r="CD13" s="284"/>
      <c r="CE13" s="285"/>
      <c r="CF13" s="275"/>
    </row>
    <row r="14" spans="1:84" s="143" customFormat="1" ht="15" customHeight="1" x14ac:dyDescent="0.2">
      <c r="A14" s="142" t="s">
        <v>100</v>
      </c>
      <c r="B14" s="197" t="s">
        <v>101</v>
      </c>
      <c r="C14" s="93">
        <v>270.56299999999999</v>
      </c>
      <c r="D14" s="93">
        <v>1497.1659999999999</v>
      </c>
      <c r="E14" s="93">
        <v>528.77700000000004</v>
      </c>
      <c r="F14" s="92">
        <v>368.48</v>
      </c>
      <c r="G14" s="93">
        <v>1529.846</v>
      </c>
      <c r="H14" s="94">
        <v>580.654</v>
      </c>
      <c r="I14" s="159">
        <f t="shared" si="30"/>
        <v>0.91065763776706965</v>
      </c>
      <c r="J14" s="251">
        <f t="shared" si="47"/>
        <v>0.17638983490124249</v>
      </c>
      <c r="K14" s="252">
        <f t="shared" si="48"/>
        <v>-6.7980734984174562E-2</v>
      </c>
      <c r="L14" s="92">
        <v>220.977</v>
      </c>
      <c r="M14" s="93">
        <v>1141.058</v>
      </c>
      <c r="N14" s="93">
        <v>477.16500000000002</v>
      </c>
      <c r="O14" s="98">
        <f t="shared" si="16"/>
        <v>0.82177165747588066</v>
      </c>
      <c r="P14" s="99">
        <f t="shared" si="49"/>
        <v>0.22207289499216376</v>
      </c>
      <c r="Q14" s="100">
        <f t="shared" si="50"/>
        <v>7.5907041037363343E-2</v>
      </c>
      <c r="R14" s="92">
        <v>112.47100000000002</v>
      </c>
      <c r="S14" s="93">
        <v>258.68299999999999</v>
      </c>
      <c r="T14" s="94">
        <v>64.022999999999968</v>
      </c>
      <c r="U14" s="101">
        <f t="shared" si="31"/>
        <v>0.1102601549287527</v>
      </c>
      <c r="V14" s="102">
        <f t="shared" si="51"/>
        <v>-0.19496943690798202</v>
      </c>
      <c r="W14" s="103">
        <f t="shared" si="52"/>
        <v>-5.8830720884891288E-2</v>
      </c>
      <c r="X14" s="92">
        <v>35.031999999999996</v>
      </c>
      <c r="Y14" s="93">
        <v>130.10499999999999</v>
      </c>
      <c r="Z14" s="94">
        <v>39.466000000000001</v>
      </c>
      <c r="AA14" s="101">
        <f t="shared" si="33"/>
        <v>6.7968187595366603E-2</v>
      </c>
      <c r="AB14" s="102">
        <f t="shared" si="53"/>
        <v>-2.7103458084181797E-2</v>
      </c>
      <c r="AC14" s="103">
        <f t="shared" si="54"/>
        <v>-1.7076320152472069E-2</v>
      </c>
      <c r="AD14" s="92">
        <v>518.673</v>
      </c>
      <c r="AE14" s="93">
        <v>740.86</v>
      </c>
      <c r="AF14" s="93">
        <v>702.37099999999998</v>
      </c>
      <c r="AG14" s="93">
        <f t="shared" si="55"/>
        <v>183.69799999999998</v>
      </c>
      <c r="AH14" s="94">
        <f t="shared" si="56"/>
        <v>-38.489000000000033</v>
      </c>
      <c r="AI14" s="92">
        <v>30.294</v>
      </c>
      <c r="AJ14" s="93">
        <v>466.06</v>
      </c>
      <c r="AK14" s="93">
        <v>20.614000000000001</v>
      </c>
      <c r="AL14" s="93">
        <f t="shared" si="57"/>
        <v>-9.68</v>
      </c>
      <c r="AM14" s="94">
        <f t="shared" si="58"/>
        <v>-445.44600000000003</v>
      </c>
      <c r="AN14" s="101">
        <f t="shared" si="35"/>
        <v>1.3282934015662555</v>
      </c>
      <c r="AO14" s="102">
        <f t="shared" si="59"/>
        <v>-0.58872038080605704</v>
      </c>
      <c r="AP14" s="103">
        <f t="shared" si="60"/>
        <v>0.83345181419384651</v>
      </c>
      <c r="AQ14" s="101">
        <f t="shared" si="38"/>
        <v>3.8984297728532062E-2</v>
      </c>
      <c r="AR14" s="102">
        <f t="shared" si="61"/>
        <v>-7.2982231323851315E-2</v>
      </c>
      <c r="AS14" s="103">
        <f t="shared" si="62"/>
        <v>-0.27231050859220995</v>
      </c>
      <c r="AT14" s="101">
        <f t="shared" si="40"/>
        <v>3.5501348479473151E-2</v>
      </c>
      <c r="AU14" s="102">
        <f t="shared" si="63"/>
        <v>-4.6712068802333188E-2</v>
      </c>
      <c r="AV14" s="103">
        <f t="shared" si="64"/>
        <v>-0.2691436942241715</v>
      </c>
      <c r="AW14" s="92">
        <v>466</v>
      </c>
      <c r="AX14" s="93">
        <v>1345</v>
      </c>
      <c r="AY14" s="94">
        <v>355</v>
      </c>
      <c r="AZ14" s="92">
        <v>16</v>
      </c>
      <c r="BA14" s="93">
        <v>15</v>
      </c>
      <c r="BB14" s="94">
        <v>16</v>
      </c>
      <c r="BC14" s="92">
        <v>29</v>
      </c>
      <c r="BD14" s="93">
        <v>30</v>
      </c>
      <c r="BE14" s="94">
        <v>27</v>
      </c>
      <c r="BF14" s="92">
        <f t="shared" si="65"/>
        <v>7.395833333333333</v>
      </c>
      <c r="BG14" s="93">
        <f t="shared" si="66"/>
        <v>-2.3125000000000009</v>
      </c>
      <c r="BH14" s="94">
        <f t="shared" si="67"/>
        <v>-7.6388888888889284E-2</v>
      </c>
      <c r="BI14" s="92">
        <f t="shared" si="68"/>
        <v>4.382716049382716</v>
      </c>
      <c r="BJ14" s="93">
        <f t="shared" si="69"/>
        <v>-0.97360578969774458</v>
      </c>
      <c r="BK14" s="94">
        <f t="shared" si="70"/>
        <v>0.64660493827160481</v>
      </c>
      <c r="BL14" s="92">
        <v>65</v>
      </c>
      <c r="BM14" s="93">
        <v>61</v>
      </c>
      <c r="BN14" s="94">
        <v>61</v>
      </c>
      <c r="BO14" s="92">
        <v>2513</v>
      </c>
      <c r="BP14" s="93">
        <v>7445</v>
      </c>
      <c r="BQ14" s="94">
        <v>2170</v>
      </c>
      <c r="BR14" s="92">
        <f t="shared" si="42"/>
        <v>267.58248847926268</v>
      </c>
      <c r="BS14" s="93">
        <f t="shared" si="71"/>
        <v>120.95296201686713</v>
      </c>
      <c r="BT14" s="94">
        <f t="shared" si="72"/>
        <v>62.096121790209622</v>
      </c>
      <c r="BU14" s="92">
        <f t="shared" si="43"/>
        <v>1635.6450704225351</v>
      </c>
      <c r="BV14" s="93">
        <f t="shared" si="73"/>
        <v>844.91545668862955</v>
      </c>
      <c r="BW14" s="94">
        <f t="shared" si="74"/>
        <v>498.213100162312</v>
      </c>
      <c r="BX14" s="171">
        <f t="shared" si="44"/>
        <v>6.112676056338028</v>
      </c>
      <c r="BY14" s="253">
        <f t="shared" si="75"/>
        <v>0.71997219367708354</v>
      </c>
      <c r="BZ14" s="254">
        <f t="shared" si="76"/>
        <v>0.57736007120791655</v>
      </c>
      <c r="CA14" s="101">
        <f t="shared" si="77"/>
        <v>0.39970528642475595</v>
      </c>
      <c r="CB14" s="102">
        <f t="shared" si="78"/>
        <v>-3.4694022131856017E-2</v>
      </c>
      <c r="CC14" s="250">
        <f t="shared" si="79"/>
        <v>6.5323970457991987E-2</v>
      </c>
      <c r="CD14" s="284"/>
      <c r="CE14" s="285"/>
      <c r="CF14" s="275"/>
    </row>
    <row r="15" spans="1:84" s="143" customFormat="1" ht="15" customHeight="1" x14ac:dyDescent="0.2">
      <c r="A15" s="142" t="s">
        <v>100</v>
      </c>
      <c r="B15" s="197" t="s">
        <v>102</v>
      </c>
      <c r="C15" s="93">
        <v>47.401320000000005</v>
      </c>
      <c r="D15" s="93">
        <v>374.60199999999998</v>
      </c>
      <c r="E15" s="93">
        <v>148.17802</v>
      </c>
      <c r="F15" s="92">
        <v>97.854309999999998</v>
      </c>
      <c r="G15" s="93">
        <v>454.27199999999999</v>
      </c>
      <c r="H15" s="94">
        <v>348.54460999999998</v>
      </c>
      <c r="I15" s="159">
        <f>IF(H15=0,"0",(E15/H15))</f>
        <v>0.42513358620005631</v>
      </c>
      <c r="J15" s="251">
        <f t="shared" si="47"/>
        <v>-5.9273487949258186E-2</v>
      </c>
      <c r="K15" s="252">
        <f t="shared" si="48"/>
        <v>-0.39948690548774307</v>
      </c>
      <c r="L15" s="92">
        <v>55.959780000000002</v>
      </c>
      <c r="M15" s="93">
        <v>265.48599999999999</v>
      </c>
      <c r="N15" s="93">
        <v>314.75099999999998</v>
      </c>
      <c r="O15" s="98">
        <f t="shared" si="16"/>
        <v>0.90304365917464624</v>
      </c>
      <c r="P15" s="99">
        <f t="shared" si="49"/>
        <v>0.33117533778951769</v>
      </c>
      <c r="Q15" s="100">
        <f t="shared" si="50"/>
        <v>0.31862287162885872</v>
      </c>
      <c r="R15" s="92">
        <v>41.653999999999996</v>
      </c>
      <c r="S15" s="93">
        <v>183.03</v>
      </c>
      <c r="T15" s="94">
        <v>26.255610000000001</v>
      </c>
      <c r="U15" s="101">
        <f t="shared" si="31"/>
        <v>7.5329267034139488E-2</v>
      </c>
      <c r="V15" s="102">
        <f t="shared" si="51"/>
        <v>-0.35034436962018872</v>
      </c>
      <c r="W15" s="103">
        <f t="shared" si="52"/>
        <v>-0.32757912265309636</v>
      </c>
      <c r="X15" s="92">
        <v>0.24052999999999999</v>
      </c>
      <c r="Y15" s="93">
        <v>5.7560000000000002</v>
      </c>
      <c r="Z15" s="94">
        <v>7.5380000000000003</v>
      </c>
      <c r="AA15" s="101">
        <f t="shared" si="33"/>
        <v>2.1627073791214275E-2</v>
      </c>
      <c r="AB15" s="102">
        <f t="shared" si="53"/>
        <v>1.9169031830671097E-2</v>
      </c>
      <c r="AC15" s="103">
        <f t="shared" si="54"/>
        <v>8.9562510242376606E-3</v>
      </c>
      <c r="AD15" s="92">
        <v>311.25330000000002</v>
      </c>
      <c r="AE15" s="93">
        <v>417.37352000000004</v>
      </c>
      <c r="AF15" s="93">
        <v>485.15669000000003</v>
      </c>
      <c r="AG15" s="93">
        <f t="shared" si="55"/>
        <v>173.90339</v>
      </c>
      <c r="AH15" s="94">
        <f t="shared" si="56"/>
        <v>67.783169999999984</v>
      </c>
      <c r="AI15" s="92">
        <v>260.73651999999998</v>
      </c>
      <c r="AJ15" s="93">
        <v>265.31099999999998</v>
      </c>
      <c r="AK15" s="93">
        <v>320.36781000000002</v>
      </c>
      <c r="AL15" s="93">
        <f t="shared" si="57"/>
        <v>59.631290000000035</v>
      </c>
      <c r="AM15" s="94">
        <f t="shared" si="58"/>
        <v>55.056810000000041</v>
      </c>
      <c r="AN15" s="101">
        <f t="shared" si="35"/>
        <v>3.2741474747739239</v>
      </c>
      <c r="AO15" s="102">
        <f t="shared" si="59"/>
        <v>-3.2921949815121034</v>
      </c>
      <c r="AP15" s="103">
        <f t="shared" si="60"/>
        <v>2.1599689065868879</v>
      </c>
      <c r="AQ15" s="101">
        <f t="shared" si="38"/>
        <v>2.1620467731988859</v>
      </c>
      <c r="AR15" s="102">
        <f t="shared" si="61"/>
        <v>-3.3385705091890299</v>
      </c>
      <c r="AS15" s="103">
        <f t="shared" si="62"/>
        <v>1.4537990863205459</v>
      </c>
      <c r="AT15" s="101">
        <f t="shared" si="40"/>
        <v>0.91915869822230223</v>
      </c>
      <c r="AU15" s="102">
        <f t="shared" si="63"/>
        <v>-1.7453792255543816</v>
      </c>
      <c r="AV15" s="103">
        <f t="shared" si="64"/>
        <v>0.33512314243193875</v>
      </c>
      <c r="AW15" s="92">
        <v>52</v>
      </c>
      <c r="AX15" s="93">
        <v>299</v>
      </c>
      <c r="AY15" s="94">
        <v>90</v>
      </c>
      <c r="AZ15" s="92">
        <v>7</v>
      </c>
      <c r="BA15" s="93">
        <v>7</v>
      </c>
      <c r="BB15" s="94">
        <v>8</v>
      </c>
      <c r="BC15" s="92">
        <v>1</v>
      </c>
      <c r="BD15" s="93">
        <v>4</v>
      </c>
      <c r="BE15" s="94">
        <v>4</v>
      </c>
      <c r="BF15" s="92">
        <f t="shared" si="65"/>
        <v>3.75</v>
      </c>
      <c r="BG15" s="93">
        <f t="shared" si="66"/>
        <v>1.2738095238095237</v>
      </c>
      <c r="BH15" s="94">
        <f t="shared" si="67"/>
        <v>0.19047619047619024</v>
      </c>
      <c r="BI15" s="92">
        <f t="shared" si="68"/>
        <v>7.5</v>
      </c>
      <c r="BJ15" s="93">
        <f t="shared" si="69"/>
        <v>-9.8333333333333321</v>
      </c>
      <c r="BK15" s="94">
        <f t="shared" si="70"/>
        <v>1.270833333333333</v>
      </c>
      <c r="BL15" s="92">
        <v>20</v>
      </c>
      <c r="BM15" s="93">
        <v>27</v>
      </c>
      <c r="BN15" s="94">
        <v>67</v>
      </c>
      <c r="BO15" s="92">
        <v>464</v>
      </c>
      <c r="BP15" s="93">
        <v>3803</v>
      </c>
      <c r="BQ15" s="94">
        <v>782</v>
      </c>
      <c r="BR15" s="92">
        <f t="shared" si="42"/>
        <v>445.70921994884907</v>
      </c>
      <c r="BS15" s="93">
        <f t="shared" si="71"/>
        <v>234.81631046609044</v>
      </c>
      <c r="BT15" s="94">
        <f t="shared" si="72"/>
        <v>326.25826018024532</v>
      </c>
      <c r="BU15" s="92">
        <f t="shared" si="43"/>
        <v>3872.7178888888889</v>
      </c>
      <c r="BV15" s="93">
        <f t="shared" si="73"/>
        <v>1990.9042350427351</v>
      </c>
      <c r="BW15" s="94">
        <f t="shared" si="74"/>
        <v>2353.4135410628019</v>
      </c>
      <c r="BX15" s="171">
        <f t="shared" si="44"/>
        <v>8.6888888888888882</v>
      </c>
      <c r="BY15" s="253">
        <f t="shared" si="75"/>
        <v>-0.23418803418803513</v>
      </c>
      <c r="BZ15" s="254">
        <f t="shared" si="76"/>
        <v>-4.0301746562616128</v>
      </c>
      <c r="CA15" s="101">
        <f t="shared" si="77"/>
        <v>0.1311420425960087</v>
      </c>
      <c r="CB15" s="102">
        <f t="shared" si="78"/>
        <v>-0.12953211470736209</v>
      </c>
      <c r="CC15" s="250">
        <f t="shared" si="79"/>
        <v>-0.2547534419296128</v>
      </c>
      <c r="CD15" s="284"/>
      <c r="CE15" s="285"/>
      <c r="CF15" s="275"/>
    </row>
    <row r="16" spans="1:84" s="143" customFormat="1" ht="15" customHeight="1" x14ac:dyDescent="0.2">
      <c r="A16" s="142" t="s">
        <v>103</v>
      </c>
      <c r="B16" s="197" t="s">
        <v>104</v>
      </c>
      <c r="C16" s="93">
        <v>896.46900000000005</v>
      </c>
      <c r="D16" s="93">
        <v>3996.0160000000001</v>
      </c>
      <c r="E16" s="93">
        <v>1321.098</v>
      </c>
      <c r="F16" s="92">
        <v>847.11800000000005</v>
      </c>
      <c r="G16" s="93">
        <v>3988.192</v>
      </c>
      <c r="H16" s="94">
        <v>1352.471</v>
      </c>
      <c r="I16" s="159">
        <f t="shared" si="30"/>
        <v>0.97680319947710526</v>
      </c>
      <c r="J16" s="251">
        <f t="shared" si="47"/>
        <v>-8.1454327809530214E-2</v>
      </c>
      <c r="K16" s="252">
        <f t="shared" si="48"/>
        <v>-2.5158591730539803E-2</v>
      </c>
      <c r="L16" s="92">
        <v>639.58299999999997</v>
      </c>
      <c r="M16" s="93">
        <v>2587.2440000000001</v>
      </c>
      <c r="N16" s="93">
        <v>936.50699999999995</v>
      </c>
      <c r="O16" s="98">
        <f t="shared" si="16"/>
        <v>0.6924414645489626</v>
      </c>
      <c r="P16" s="99">
        <f t="shared" si="49"/>
        <v>-6.256905346623709E-2</v>
      </c>
      <c r="Q16" s="100">
        <f t="shared" si="50"/>
        <v>4.3715425281043663E-2</v>
      </c>
      <c r="R16" s="92">
        <v>150.28700000000009</v>
      </c>
      <c r="S16" s="93">
        <v>1147.8519999999999</v>
      </c>
      <c r="T16" s="94">
        <v>327.73900000000003</v>
      </c>
      <c r="U16" s="101">
        <f t="shared" si="31"/>
        <v>0.24232608314706935</v>
      </c>
      <c r="V16" s="102">
        <f t="shared" si="51"/>
        <v>6.4916324412158666E-2</v>
      </c>
      <c r="W16" s="103">
        <f t="shared" si="52"/>
        <v>-4.5486539715621249E-2</v>
      </c>
      <c r="X16" s="92">
        <v>57.247999999999998</v>
      </c>
      <c r="Y16" s="93">
        <v>253.096</v>
      </c>
      <c r="Z16" s="94">
        <v>88.224999999999994</v>
      </c>
      <c r="AA16" s="101">
        <f t="shared" si="33"/>
        <v>6.5232452303968069E-2</v>
      </c>
      <c r="AB16" s="102">
        <f t="shared" si="53"/>
        <v>-2.3472709459215479E-3</v>
      </c>
      <c r="AC16" s="103">
        <f t="shared" si="54"/>
        <v>1.7711144345776281E-3</v>
      </c>
      <c r="AD16" s="92">
        <v>357.392</v>
      </c>
      <c r="AE16" s="93">
        <v>472.83</v>
      </c>
      <c r="AF16" s="93">
        <v>725.21500000000003</v>
      </c>
      <c r="AG16" s="93">
        <f t="shared" si="55"/>
        <v>367.82300000000004</v>
      </c>
      <c r="AH16" s="94">
        <f t="shared" si="56"/>
        <v>252.38500000000005</v>
      </c>
      <c r="AI16" s="92">
        <v>0</v>
      </c>
      <c r="AJ16" s="93">
        <v>0</v>
      </c>
      <c r="AK16" s="93">
        <v>177.34100000000001</v>
      </c>
      <c r="AL16" s="93">
        <f t="shared" si="57"/>
        <v>177.34100000000001</v>
      </c>
      <c r="AM16" s="94">
        <f t="shared" si="58"/>
        <v>177.34100000000001</v>
      </c>
      <c r="AN16" s="101">
        <f t="shared" si="35"/>
        <v>0.54894867753944077</v>
      </c>
      <c r="AO16" s="102">
        <f t="shared" si="59"/>
        <v>0.15028235444293664</v>
      </c>
      <c r="AP16" s="103">
        <f t="shared" si="60"/>
        <v>0.43062332548879834</v>
      </c>
      <c r="AQ16" s="101">
        <f t="shared" si="38"/>
        <v>0.13423758116354731</v>
      </c>
      <c r="AR16" s="102">
        <f t="shared" si="61"/>
        <v>0.13423758116354731</v>
      </c>
      <c r="AS16" s="103">
        <f t="shared" si="62"/>
        <v>0.13423758116354731</v>
      </c>
      <c r="AT16" s="101">
        <f t="shared" si="40"/>
        <v>0.13112369877062061</v>
      </c>
      <c r="AU16" s="102">
        <f t="shared" si="63"/>
        <v>0.13112369877062061</v>
      </c>
      <c r="AV16" s="103">
        <f t="shared" si="64"/>
        <v>0.13112369877062061</v>
      </c>
      <c r="AW16" s="92">
        <v>1264</v>
      </c>
      <c r="AX16" s="93">
        <v>3675</v>
      </c>
      <c r="AY16" s="94">
        <v>809</v>
      </c>
      <c r="AZ16" s="92">
        <v>37</v>
      </c>
      <c r="BA16" s="93">
        <v>37</v>
      </c>
      <c r="BB16" s="94">
        <v>38.5</v>
      </c>
      <c r="BC16" s="92">
        <v>54</v>
      </c>
      <c r="BD16" s="93">
        <v>51</v>
      </c>
      <c r="BE16" s="94">
        <v>52</v>
      </c>
      <c r="BF16" s="92">
        <f t="shared" si="65"/>
        <v>7.0043290043290041</v>
      </c>
      <c r="BG16" s="93">
        <f t="shared" si="66"/>
        <v>-4.3830583830583825</v>
      </c>
      <c r="BH16" s="94">
        <f t="shared" si="67"/>
        <v>-1.2726980226980222</v>
      </c>
      <c r="BI16" s="92">
        <f t="shared" si="68"/>
        <v>5.1858974358974361</v>
      </c>
      <c r="BJ16" s="93">
        <f t="shared" si="69"/>
        <v>-2.616571699905033</v>
      </c>
      <c r="BK16" s="94">
        <f t="shared" si="70"/>
        <v>-0.81900452488687758</v>
      </c>
      <c r="BL16" s="92">
        <v>95</v>
      </c>
      <c r="BM16" s="93">
        <v>95</v>
      </c>
      <c r="BN16" s="94">
        <v>95</v>
      </c>
      <c r="BO16" s="92">
        <v>5138</v>
      </c>
      <c r="BP16" s="93">
        <v>15682</v>
      </c>
      <c r="BQ16" s="94">
        <v>3698</v>
      </c>
      <c r="BR16" s="92">
        <f t="shared" si="42"/>
        <v>365.73039480800435</v>
      </c>
      <c r="BS16" s="93">
        <f t="shared" si="71"/>
        <v>200.85729243353958</v>
      </c>
      <c r="BT16" s="94">
        <f t="shared" si="72"/>
        <v>111.41385355051167</v>
      </c>
      <c r="BU16" s="92">
        <f t="shared" si="43"/>
        <v>1671.7812113720643</v>
      </c>
      <c r="BV16" s="93">
        <f t="shared" si="73"/>
        <v>1001.5929202328238</v>
      </c>
      <c r="BW16" s="94">
        <f t="shared" si="74"/>
        <v>586.55889844689409</v>
      </c>
      <c r="BX16" s="171">
        <f t="shared" si="44"/>
        <v>4.571075401730532</v>
      </c>
      <c r="BY16" s="253">
        <f t="shared" si="75"/>
        <v>0.50620198400901284</v>
      </c>
      <c r="BZ16" s="254">
        <f t="shared" si="76"/>
        <v>0.30386451737679021</v>
      </c>
      <c r="CA16" s="101">
        <f t="shared" si="77"/>
        <v>0.43737433471318743</v>
      </c>
      <c r="CB16" s="102">
        <f t="shared" si="78"/>
        <v>-0.17031342400946181</v>
      </c>
      <c r="CC16" s="250">
        <f t="shared" si="79"/>
        <v>-1.4882334356747684E-2</v>
      </c>
      <c r="CD16" s="284"/>
      <c r="CE16" s="285"/>
      <c r="CF16" s="275"/>
    </row>
    <row r="17" spans="1:84" s="143" customFormat="1" ht="15" customHeight="1" x14ac:dyDescent="0.2">
      <c r="A17" s="142" t="s">
        <v>103</v>
      </c>
      <c r="B17" s="197" t="s">
        <v>105</v>
      </c>
      <c r="C17" s="93">
        <v>872.202</v>
      </c>
      <c r="D17" s="93">
        <v>3641.7750000000001</v>
      </c>
      <c r="E17" s="93">
        <v>950.14599999999996</v>
      </c>
      <c r="F17" s="92">
        <v>852.59799999999996</v>
      </c>
      <c r="G17" s="93">
        <v>3619.0002599999998</v>
      </c>
      <c r="H17" s="94">
        <v>837.48500000000001</v>
      </c>
      <c r="I17" s="159">
        <f t="shared" si="30"/>
        <v>1.1345230063822038</v>
      </c>
      <c r="J17" s="251">
        <f t="shared" si="47"/>
        <v>0.11152975516650776</v>
      </c>
      <c r="K17" s="252">
        <f t="shared" si="48"/>
        <v>0.12822990376717391</v>
      </c>
      <c r="L17" s="92">
        <v>443.51900000000001</v>
      </c>
      <c r="M17" s="93">
        <v>2183.3620000000001</v>
      </c>
      <c r="N17" s="93">
        <v>406.13</v>
      </c>
      <c r="O17" s="98">
        <f t="shared" si="16"/>
        <v>0.48494002877663478</v>
      </c>
      <c r="P17" s="99">
        <f t="shared" si="49"/>
        <v>-3.5257062935989514E-2</v>
      </c>
      <c r="Q17" s="100">
        <f t="shared" si="50"/>
        <v>-0.11836526084498022</v>
      </c>
      <c r="R17" s="92">
        <v>306.40899999999993</v>
      </c>
      <c r="S17" s="93">
        <v>954.69725999999969</v>
      </c>
      <c r="T17" s="94">
        <v>206.23700000000002</v>
      </c>
      <c r="U17" s="101">
        <f t="shared" si="31"/>
        <v>0.24625754491125215</v>
      </c>
      <c r="V17" s="102">
        <f t="shared" si="51"/>
        <v>-0.11312518880381631</v>
      </c>
      <c r="W17" s="103">
        <f t="shared" si="52"/>
        <v>-1.7543834312743728E-2</v>
      </c>
      <c r="X17" s="92">
        <v>102.67</v>
      </c>
      <c r="Y17" s="93">
        <v>480.94099999999997</v>
      </c>
      <c r="Z17" s="94">
        <v>225.11799999999999</v>
      </c>
      <c r="AA17" s="101">
        <f t="shared" si="33"/>
        <v>0.26880242631211304</v>
      </c>
      <c r="AB17" s="102">
        <f t="shared" si="53"/>
        <v>0.14838225173980579</v>
      </c>
      <c r="AC17" s="103">
        <f t="shared" si="54"/>
        <v>0.13590909515772401</v>
      </c>
      <c r="AD17" s="92">
        <v>1180.7560000000001</v>
      </c>
      <c r="AE17" s="93">
        <v>1103.6379999999999</v>
      </c>
      <c r="AF17" s="93">
        <v>720.07100000000003</v>
      </c>
      <c r="AG17" s="93">
        <f t="shared" si="55"/>
        <v>-460.68500000000006</v>
      </c>
      <c r="AH17" s="94">
        <f t="shared" si="56"/>
        <v>-383.56699999999989</v>
      </c>
      <c r="AI17" s="92">
        <v>530.63900000000001</v>
      </c>
      <c r="AJ17" s="93">
        <v>318.31400000000002</v>
      </c>
      <c r="AK17" s="93">
        <v>170.81700000000001</v>
      </c>
      <c r="AL17" s="93">
        <f t="shared" si="57"/>
        <v>-359.822</v>
      </c>
      <c r="AM17" s="94">
        <f t="shared" si="58"/>
        <v>-147.49700000000001</v>
      </c>
      <c r="AN17" s="101">
        <f t="shared" si="35"/>
        <v>0.7578530036436506</v>
      </c>
      <c r="AO17" s="102">
        <f t="shared" si="59"/>
        <v>-0.59591137662605775</v>
      </c>
      <c r="AP17" s="103">
        <f t="shared" si="60"/>
        <v>0.45480352914289207</v>
      </c>
      <c r="AQ17" s="101">
        <f t="shared" si="38"/>
        <v>0.17977973911377831</v>
      </c>
      <c r="AR17" s="102">
        <f t="shared" si="61"/>
        <v>-0.42861028980154181</v>
      </c>
      <c r="AS17" s="103">
        <f t="shared" si="62"/>
        <v>9.2373460582018382E-2</v>
      </c>
      <c r="AT17" s="101">
        <f t="shared" si="40"/>
        <v>0.20396425010597205</v>
      </c>
      <c r="AU17" s="102">
        <f t="shared" si="63"/>
        <v>-0.41841464358132252</v>
      </c>
      <c r="AV17" s="103">
        <f t="shared" si="64"/>
        <v>0.11600791489421386</v>
      </c>
      <c r="AW17" s="92">
        <v>810</v>
      </c>
      <c r="AX17" s="93">
        <v>2547</v>
      </c>
      <c r="AY17" s="94">
        <v>622</v>
      </c>
      <c r="AZ17" s="92">
        <v>28</v>
      </c>
      <c r="BA17" s="93">
        <v>27</v>
      </c>
      <c r="BB17" s="94">
        <v>31</v>
      </c>
      <c r="BC17" s="92">
        <v>47.5</v>
      </c>
      <c r="BD17" s="93">
        <v>55</v>
      </c>
      <c r="BE17" s="94">
        <v>51</v>
      </c>
      <c r="BF17" s="92">
        <f t="shared" si="65"/>
        <v>6.688172043010753</v>
      </c>
      <c r="BG17" s="93">
        <f t="shared" si="66"/>
        <v>-2.9546850998463894</v>
      </c>
      <c r="BH17" s="94">
        <f t="shared" si="67"/>
        <v>-1.1729390681003578</v>
      </c>
      <c r="BI17" s="92">
        <f t="shared" si="68"/>
        <v>4.0653594771241828</v>
      </c>
      <c r="BJ17" s="93">
        <f t="shared" si="69"/>
        <v>-1.6188510491916075</v>
      </c>
      <c r="BK17" s="94">
        <f t="shared" si="70"/>
        <v>0.20626856803327343</v>
      </c>
      <c r="BL17" s="92">
        <v>88</v>
      </c>
      <c r="BM17" s="93">
        <v>87</v>
      </c>
      <c r="BN17" s="94">
        <v>89</v>
      </c>
      <c r="BO17" s="92">
        <v>4192</v>
      </c>
      <c r="BP17" s="93">
        <v>13716</v>
      </c>
      <c r="BQ17" s="94">
        <v>3250</v>
      </c>
      <c r="BR17" s="92">
        <f t="shared" si="42"/>
        <v>257.68769230769232</v>
      </c>
      <c r="BS17" s="93">
        <f t="shared" si="71"/>
        <v>54.300764826776287</v>
      </c>
      <c r="BT17" s="94">
        <f t="shared" si="72"/>
        <v>-6.1647617605491405</v>
      </c>
      <c r="BU17" s="92">
        <f t="shared" si="43"/>
        <v>1346.4389067524116</v>
      </c>
      <c r="BV17" s="93">
        <f t="shared" si="73"/>
        <v>293.84878329562162</v>
      </c>
      <c r="BW17" s="94">
        <f t="shared" si="74"/>
        <v>-74.448513742288014</v>
      </c>
      <c r="BX17" s="171">
        <f t="shared" si="44"/>
        <v>5.22508038585209</v>
      </c>
      <c r="BY17" s="253">
        <f t="shared" si="75"/>
        <v>4.9771743876781294E-2</v>
      </c>
      <c r="BZ17" s="254">
        <f t="shared" si="76"/>
        <v>-0.16007862474861678</v>
      </c>
      <c r="CA17" s="101">
        <f t="shared" si="77"/>
        <v>0.41030172957959854</v>
      </c>
      <c r="CB17" s="102">
        <f t="shared" si="78"/>
        <v>-0.12493831127841981</v>
      </c>
      <c r="CC17" s="250">
        <f t="shared" si="79"/>
        <v>-2.1630249636272969E-2</v>
      </c>
      <c r="CD17" s="284"/>
      <c r="CE17" s="285"/>
      <c r="CF17" s="275"/>
    </row>
    <row r="18" spans="1:84" s="143" customFormat="1" ht="15" customHeight="1" x14ac:dyDescent="0.2">
      <c r="A18" s="142" t="s">
        <v>103</v>
      </c>
      <c r="B18" s="197" t="s">
        <v>106</v>
      </c>
      <c r="C18" s="93">
        <v>1763.732</v>
      </c>
      <c r="D18" s="93">
        <v>8826.9830000000002</v>
      </c>
      <c r="E18" s="93">
        <v>3002.5390000000002</v>
      </c>
      <c r="F18" s="92">
        <v>1557.0930000000001</v>
      </c>
      <c r="G18" s="93">
        <v>8492.4290000000001</v>
      </c>
      <c r="H18" s="94">
        <v>2794.9450000000002</v>
      </c>
      <c r="I18" s="159">
        <f t="shared" si="30"/>
        <v>1.0742748068387751</v>
      </c>
      <c r="J18" s="251">
        <f t="shared" si="47"/>
        <v>-5.8433387212575738E-2</v>
      </c>
      <c r="K18" s="252">
        <f t="shared" si="48"/>
        <v>3.4880423912523995E-2</v>
      </c>
      <c r="L18" s="92">
        <v>1064.4680000000001</v>
      </c>
      <c r="M18" s="93">
        <v>6348.8190000000004</v>
      </c>
      <c r="N18" s="93">
        <v>1993.9570000000001</v>
      </c>
      <c r="O18" s="98">
        <f t="shared" si="16"/>
        <v>0.7134154697140731</v>
      </c>
      <c r="P18" s="99">
        <f t="shared" si="49"/>
        <v>2.9790278412076376E-2</v>
      </c>
      <c r="Q18" s="100">
        <f t="shared" si="50"/>
        <v>-3.4170291674099906E-2</v>
      </c>
      <c r="R18" s="92">
        <v>394.20299999999997</v>
      </c>
      <c r="S18" s="93">
        <v>1585.8889999999997</v>
      </c>
      <c r="T18" s="94">
        <v>407.8010000000001</v>
      </c>
      <c r="U18" s="101">
        <f t="shared" si="31"/>
        <v>0.14590662785850886</v>
      </c>
      <c r="V18" s="102">
        <f t="shared" si="51"/>
        <v>-0.10725936800686334</v>
      </c>
      <c r="W18" s="103">
        <f t="shared" si="52"/>
        <v>-4.0834880371939664E-2</v>
      </c>
      <c r="X18" s="92">
        <v>98.421999999999997</v>
      </c>
      <c r="Y18" s="93">
        <v>557.721</v>
      </c>
      <c r="Z18" s="94">
        <v>393.18699999999995</v>
      </c>
      <c r="AA18" s="101">
        <f t="shared" si="33"/>
        <v>0.14067790242741804</v>
      </c>
      <c r="AB18" s="102">
        <f t="shared" si="53"/>
        <v>7.7469089594786975E-2</v>
      </c>
      <c r="AC18" s="103">
        <f t="shared" si="54"/>
        <v>7.5005172046039514E-2</v>
      </c>
      <c r="AD18" s="92">
        <v>1251.473</v>
      </c>
      <c r="AE18" s="93">
        <v>1575.742</v>
      </c>
      <c r="AF18" s="93">
        <v>1467.376</v>
      </c>
      <c r="AG18" s="93">
        <f t="shared" si="55"/>
        <v>215.90300000000002</v>
      </c>
      <c r="AH18" s="94">
        <f t="shared" si="56"/>
        <v>-108.36599999999999</v>
      </c>
      <c r="AI18" s="92">
        <v>161.57400000000001</v>
      </c>
      <c r="AJ18" s="93">
        <v>40.304000000000002</v>
      </c>
      <c r="AK18" s="93">
        <v>152.31299999999999</v>
      </c>
      <c r="AL18" s="93">
        <f t="shared" si="57"/>
        <v>-9.2610000000000241</v>
      </c>
      <c r="AM18" s="94">
        <f t="shared" si="58"/>
        <v>112.00899999999999</v>
      </c>
      <c r="AN18" s="101">
        <f t="shared" si="35"/>
        <v>0.48871172031404086</v>
      </c>
      <c r="AO18" s="102">
        <f t="shared" si="59"/>
        <v>-0.22084789531917326</v>
      </c>
      <c r="AP18" s="103">
        <f t="shared" si="60"/>
        <v>0.31019749863716667</v>
      </c>
      <c r="AQ18" s="101">
        <f t="shared" si="38"/>
        <v>5.0728067145838898E-2</v>
      </c>
      <c r="AR18" s="102">
        <f t="shared" si="61"/>
        <v>-4.0881088893740813E-2</v>
      </c>
      <c r="AS18" s="103">
        <f t="shared" si="62"/>
        <v>4.61620676418181E-2</v>
      </c>
      <c r="AT18" s="101">
        <f t="shared" si="40"/>
        <v>5.4495884534400491E-2</v>
      </c>
      <c r="AU18" s="102">
        <f t="shared" si="63"/>
        <v>-4.9270557161760237E-2</v>
      </c>
      <c r="AV18" s="103">
        <f t="shared" si="64"/>
        <v>4.9750010297477228E-2</v>
      </c>
      <c r="AW18" s="92">
        <v>2590</v>
      </c>
      <c r="AX18" s="93">
        <v>7895</v>
      </c>
      <c r="AY18" s="94">
        <v>1758</v>
      </c>
      <c r="AZ18" s="92">
        <v>65.23</v>
      </c>
      <c r="BA18" s="93">
        <v>65.47</v>
      </c>
      <c r="BB18" s="94">
        <v>67.09</v>
      </c>
      <c r="BC18" s="92">
        <v>114.42</v>
      </c>
      <c r="BD18" s="93">
        <v>108.88</v>
      </c>
      <c r="BE18" s="94">
        <v>91.55</v>
      </c>
      <c r="BF18" s="92">
        <f t="shared" si="65"/>
        <v>8.7345356983156943</v>
      </c>
      <c r="BG18" s="93">
        <f t="shared" si="66"/>
        <v>-4.5006832704614528</v>
      </c>
      <c r="BH18" s="94">
        <f t="shared" si="67"/>
        <v>-1.3145962196110919</v>
      </c>
      <c r="BI18" s="92">
        <f t="shared" si="68"/>
        <v>6.4008738394320046</v>
      </c>
      <c r="BJ18" s="93">
        <f t="shared" si="69"/>
        <v>-1.1444270986324359</v>
      </c>
      <c r="BK18" s="94">
        <f t="shared" si="70"/>
        <v>0.35828873044351539</v>
      </c>
      <c r="BL18" s="92">
        <v>236</v>
      </c>
      <c r="BM18" s="93">
        <v>214</v>
      </c>
      <c r="BN18" s="94">
        <v>217</v>
      </c>
      <c r="BO18" s="92">
        <v>11551</v>
      </c>
      <c r="BP18" s="93">
        <v>39330</v>
      </c>
      <c r="BQ18" s="94">
        <v>8517</v>
      </c>
      <c r="BR18" s="92">
        <f t="shared" si="42"/>
        <v>328.16073734883173</v>
      </c>
      <c r="BS18" s="93">
        <f t="shared" si="71"/>
        <v>193.35916172767338</v>
      </c>
      <c r="BT18" s="94">
        <f t="shared" si="72"/>
        <v>112.23322654283123</v>
      </c>
      <c r="BU18" s="92">
        <f t="shared" si="43"/>
        <v>1589.8435722411832</v>
      </c>
      <c r="BV18" s="93">
        <f t="shared" si="73"/>
        <v>988.6493637469747</v>
      </c>
      <c r="BW18" s="94">
        <f t="shared" si="74"/>
        <v>514.17175463510353</v>
      </c>
      <c r="BX18" s="171">
        <f t="shared" si="44"/>
        <v>4.8447098976109215</v>
      </c>
      <c r="BY18" s="253">
        <f t="shared" si="75"/>
        <v>0.38486433776536177</v>
      </c>
      <c r="BZ18" s="254">
        <f t="shared" si="76"/>
        <v>-0.13692404792422774</v>
      </c>
      <c r="CA18" s="101">
        <f t="shared" si="77"/>
        <v>0.44099829130637397</v>
      </c>
      <c r="CB18" s="102">
        <f t="shared" si="78"/>
        <v>-0.10894457671876406</v>
      </c>
      <c r="CC18" s="250">
        <f t="shared" si="79"/>
        <v>-6.2522384663412256E-2</v>
      </c>
      <c r="CD18" s="284"/>
      <c r="CE18" s="285"/>
      <c r="CF18" s="275"/>
    </row>
    <row r="19" spans="1:84" s="143" customFormat="1" ht="15" customHeight="1" x14ac:dyDescent="0.2">
      <c r="A19" s="142" t="s">
        <v>107</v>
      </c>
      <c r="B19" s="197" t="s">
        <v>108</v>
      </c>
      <c r="C19" s="93">
        <v>251.10900000000001</v>
      </c>
      <c r="D19" s="93">
        <v>1110.57</v>
      </c>
      <c r="E19" s="93">
        <v>406.15899999999999</v>
      </c>
      <c r="F19" s="92">
        <v>234.048</v>
      </c>
      <c r="G19" s="93">
        <v>1079.9639999999999</v>
      </c>
      <c r="H19" s="94">
        <v>493.613</v>
      </c>
      <c r="I19" s="159">
        <f t="shared" si="30"/>
        <v>0.82282881528646934</v>
      </c>
      <c r="J19" s="251">
        <f t="shared" si="47"/>
        <v>-0.25006648824101219</v>
      </c>
      <c r="K19" s="252">
        <f t="shared" si="48"/>
        <v>-0.20551101826353779</v>
      </c>
      <c r="L19" s="92">
        <v>181.768</v>
      </c>
      <c r="M19" s="93">
        <v>840.38</v>
      </c>
      <c r="N19" s="93">
        <v>418.86399999999998</v>
      </c>
      <c r="O19" s="98">
        <f t="shared" si="16"/>
        <v>0.84856760255503805</v>
      </c>
      <c r="P19" s="99">
        <f t="shared" si="49"/>
        <v>7.1940585874698981E-2</v>
      </c>
      <c r="Q19" s="100">
        <f t="shared" si="50"/>
        <v>7.0412034406470148E-2</v>
      </c>
      <c r="R19" s="92">
        <v>42.273000000000003</v>
      </c>
      <c r="S19" s="93">
        <v>191.78199999999995</v>
      </c>
      <c r="T19" s="94">
        <v>60.936000000000021</v>
      </c>
      <c r="U19" s="101">
        <f t="shared" si="31"/>
        <v>0.12344893671763106</v>
      </c>
      <c r="V19" s="102">
        <f t="shared" si="51"/>
        <v>-5.7167859836921867E-2</v>
      </c>
      <c r="W19" s="103">
        <f t="shared" si="52"/>
        <v>-5.4132908603138866E-2</v>
      </c>
      <c r="X19" s="92">
        <v>10.007</v>
      </c>
      <c r="Y19" s="93">
        <v>47.802</v>
      </c>
      <c r="Z19" s="94">
        <v>13.813000000000001</v>
      </c>
      <c r="AA19" s="101">
        <f t="shared" si="33"/>
        <v>2.7983460727330926E-2</v>
      </c>
      <c r="AB19" s="102">
        <f t="shared" si="53"/>
        <v>-1.4772726037777087E-2</v>
      </c>
      <c r="AC19" s="103">
        <f t="shared" si="54"/>
        <v>-1.6279125803331206E-2</v>
      </c>
      <c r="AD19" s="92">
        <v>1168.241</v>
      </c>
      <c r="AE19" s="93">
        <v>1115.0989999999999</v>
      </c>
      <c r="AF19" s="93">
        <v>1176.1279999999999</v>
      </c>
      <c r="AG19" s="93">
        <f t="shared" si="55"/>
        <v>7.8869999999999436</v>
      </c>
      <c r="AH19" s="94">
        <f t="shared" si="56"/>
        <v>61.028999999999996</v>
      </c>
      <c r="AI19" s="92">
        <v>1117.922</v>
      </c>
      <c r="AJ19" s="93">
        <v>1053.654</v>
      </c>
      <c r="AK19" s="93">
        <v>1095.221</v>
      </c>
      <c r="AL19" s="93">
        <f t="shared" si="57"/>
        <v>-22.701000000000022</v>
      </c>
      <c r="AM19" s="94">
        <f t="shared" si="58"/>
        <v>41.567000000000007</v>
      </c>
      <c r="AN19" s="101">
        <f t="shared" si="35"/>
        <v>2.8957329518735273</v>
      </c>
      <c r="AO19" s="102">
        <f t="shared" si="59"/>
        <v>-1.7565933287456454</v>
      </c>
      <c r="AP19" s="103">
        <f t="shared" si="60"/>
        <v>1.8916548658456318</v>
      </c>
      <c r="AQ19" s="101">
        <f t="shared" si="38"/>
        <v>2.6965326386956834</v>
      </c>
      <c r="AR19" s="102">
        <f t="shared" si="61"/>
        <v>-1.7554065590232355</v>
      </c>
      <c r="AS19" s="103">
        <f t="shared" si="62"/>
        <v>1.7477819971332424</v>
      </c>
      <c r="AT19" s="101">
        <f t="shared" si="40"/>
        <v>2.2187847564792662</v>
      </c>
      <c r="AU19" s="102">
        <f t="shared" si="63"/>
        <v>-2.557679900343266</v>
      </c>
      <c r="AV19" s="103">
        <f t="shared" si="64"/>
        <v>1.2431466796544832</v>
      </c>
      <c r="AW19" s="92">
        <v>289</v>
      </c>
      <c r="AX19" s="93">
        <v>1014</v>
      </c>
      <c r="AY19" s="94">
        <v>224</v>
      </c>
      <c r="AZ19" s="92">
        <v>17</v>
      </c>
      <c r="BA19" s="93">
        <v>15</v>
      </c>
      <c r="BB19" s="94">
        <v>15</v>
      </c>
      <c r="BC19" s="92">
        <v>20</v>
      </c>
      <c r="BD19" s="93">
        <v>22</v>
      </c>
      <c r="BE19" s="94">
        <v>24</v>
      </c>
      <c r="BF19" s="92">
        <f t="shared" si="65"/>
        <v>4.9777777777777779</v>
      </c>
      <c r="BG19" s="93">
        <f t="shared" si="66"/>
        <v>-0.68888888888888911</v>
      </c>
      <c r="BH19" s="94">
        <f t="shared" si="67"/>
        <v>-0.655555555555555</v>
      </c>
      <c r="BI19" s="92">
        <f t="shared" si="68"/>
        <v>3.1111111111111112</v>
      </c>
      <c r="BJ19" s="93">
        <f t="shared" si="69"/>
        <v>-1.7055555555555553</v>
      </c>
      <c r="BK19" s="94">
        <f t="shared" si="70"/>
        <v>-0.72979797979798011</v>
      </c>
      <c r="BL19" s="92">
        <v>50</v>
      </c>
      <c r="BM19" s="93">
        <v>50</v>
      </c>
      <c r="BN19" s="94">
        <v>50</v>
      </c>
      <c r="BO19" s="92">
        <v>1382</v>
      </c>
      <c r="BP19" s="93">
        <v>4801</v>
      </c>
      <c r="BQ19" s="94">
        <v>1149</v>
      </c>
      <c r="BR19" s="92">
        <f t="shared" si="42"/>
        <v>429.60226283724978</v>
      </c>
      <c r="BS19" s="93">
        <f t="shared" si="71"/>
        <v>260.24770422654069</v>
      </c>
      <c r="BT19" s="94">
        <f t="shared" si="72"/>
        <v>204.65662651148432</v>
      </c>
      <c r="BU19" s="92">
        <f t="shared" si="43"/>
        <v>2203.6294642857142</v>
      </c>
      <c r="BV19" s="93">
        <f t="shared" si="73"/>
        <v>1393.7747930054375</v>
      </c>
      <c r="BW19" s="94">
        <f t="shared" si="74"/>
        <v>1138.5762098478444</v>
      </c>
      <c r="BX19" s="171">
        <f t="shared" si="44"/>
        <v>5.1294642857142856</v>
      </c>
      <c r="BY19" s="253">
        <f t="shared" si="75"/>
        <v>0.34745736529906068</v>
      </c>
      <c r="BZ19" s="254">
        <f t="shared" si="76"/>
        <v>0.39475028176951277</v>
      </c>
      <c r="CA19" s="101">
        <f t="shared" si="77"/>
        <v>0.25820224719101126</v>
      </c>
      <c r="CB19" s="102">
        <f t="shared" si="78"/>
        <v>-5.2359550561797752E-2</v>
      </c>
      <c r="CC19" s="250">
        <f t="shared" si="79"/>
        <v>-4.8662459596736651E-3</v>
      </c>
      <c r="CD19" s="284"/>
      <c r="CE19" s="285"/>
      <c r="CF19" s="275"/>
    </row>
    <row r="20" spans="1:84" s="143" customFormat="1" ht="15" customHeight="1" x14ac:dyDescent="0.2">
      <c r="A20" s="142" t="s">
        <v>109</v>
      </c>
      <c r="B20" s="197" t="s">
        <v>110</v>
      </c>
      <c r="C20" s="93">
        <v>914.21100000000001</v>
      </c>
      <c r="D20" s="93">
        <v>4161.665</v>
      </c>
      <c r="E20" s="93">
        <v>977.86739999999998</v>
      </c>
      <c r="F20" s="92">
        <v>932.90200000000004</v>
      </c>
      <c r="G20" s="93">
        <v>4080.5070000000001</v>
      </c>
      <c r="H20" s="94">
        <v>1478.172</v>
      </c>
      <c r="I20" s="159">
        <f t="shared" si="30"/>
        <v>0.66153830542047876</v>
      </c>
      <c r="J20" s="251">
        <f t="shared" si="47"/>
        <v>-0.3184263639660162</v>
      </c>
      <c r="K20" s="252">
        <f t="shared" si="48"/>
        <v>-0.35835088972120344</v>
      </c>
      <c r="L20" s="92">
        <v>664.14300000000003</v>
      </c>
      <c r="M20" s="93">
        <v>3060.3530000000001</v>
      </c>
      <c r="N20" s="93">
        <v>1103.211</v>
      </c>
      <c r="O20" s="98">
        <f t="shared" si="16"/>
        <v>0.74633466200144505</v>
      </c>
      <c r="P20" s="99">
        <f t="shared" si="49"/>
        <v>3.4423871800545069E-2</v>
      </c>
      <c r="Q20" s="100">
        <f t="shared" si="50"/>
        <v>-3.658659906837447E-3</v>
      </c>
      <c r="R20" s="92">
        <v>213.86400000000003</v>
      </c>
      <c r="S20" s="93">
        <v>689.35</v>
      </c>
      <c r="T20" s="94">
        <v>232.524</v>
      </c>
      <c r="U20" s="101">
        <f t="shared" si="31"/>
        <v>0.15730510387153862</v>
      </c>
      <c r="V20" s="102">
        <f t="shared" si="51"/>
        <v>-7.1940840504183617E-2</v>
      </c>
      <c r="W20" s="103">
        <f t="shared" si="52"/>
        <v>-1.1632236512879313E-2</v>
      </c>
      <c r="X20" s="92">
        <v>54.894999999999996</v>
      </c>
      <c r="Y20" s="93">
        <v>330.80399999999997</v>
      </c>
      <c r="Z20" s="94">
        <v>142.43700000000001</v>
      </c>
      <c r="AA20" s="101">
        <f t="shared" si="33"/>
        <v>9.6360234127016345E-2</v>
      </c>
      <c r="AB20" s="102">
        <f t="shared" si="53"/>
        <v>3.7516968703638548E-2</v>
      </c>
      <c r="AC20" s="103">
        <f t="shared" si="54"/>
        <v>1.5290896419716746E-2</v>
      </c>
      <c r="AD20" s="92">
        <v>287.36700000000002</v>
      </c>
      <c r="AE20" s="93">
        <v>705.27300000000002</v>
      </c>
      <c r="AF20" s="93">
        <v>869.36954000000003</v>
      </c>
      <c r="AG20" s="93">
        <f t="shared" si="55"/>
        <v>582.00253999999995</v>
      </c>
      <c r="AH20" s="94">
        <f t="shared" si="56"/>
        <v>164.09654</v>
      </c>
      <c r="AI20" s="92">
        <v>24.884</v>
      </c>
      <c r="AJ20" s="93">
        <v>111.395</v>
      </c>
      <c r="AK20" s="93">
        <v>155.25899999999999</v>
      </c>
      <c r="AL20" s="93">
        <f t="shared" si="57"/>
        <v>130.375</v>
      </c>
      <c r="AM20" s="94">
        <f t="shared" si="58"/>
        <v>43.86399999999999</v>
      </c>
      <c r="AN20" s="101">
        <f t="shared" si="35"/>
        <v>0.88904644944703137</v>
      </c>
      <c r="AO20" s="102">
        <f t="shared" si="59"/>
        <v>0.57471310626914351</v>
      </c>
      <c r="AP20" s="103">
        <f t="shared" si="60"/>
        <v>0.71957749891881728</v>
      </c>
      <c r="AQ20" s="101">
        <f t="shared" si="38"/>
        <v>0.15877306064196434</v>
      </c>
      <c r="AR20" s="102">
        <f t="shared" si="61"/>
        <v>0.13155396133119254</v>
      </c>
      <c r="AS20" s="103">
        <f t="shared" si="62"/>
        <v>0.13200612961796312</v>
      </c>
      <c r="AT20" s="101">
        <f t="shared" si="40"/>
        <v>0.10503446148350799</v>
      </c>
      <c r="AU20" s="102">
        <f t="shared" si="63"/>
        <v>7.836070582642933E-2</v>
      </c>
      <c r="AV20" s="103">
        <f t="shared" si="64"/>
        <v>7.7735157745026484E-2</v>
      </c>
      <c r="AW20" s="92">
        <v>921</v>
      </c>
      <c r="AX20" s="93">
        <v>2702</v>
      </c>
      <c r="AY20" s="94">
        <v>617</v>
      </c>
      <c r="AZ20" s="92">
        <v>34</v>
      </c>
      <c r="BA20" s="93">
        <v>32</v>
      </c>
      <c r="BB20" s="94">
        <v>34</v>
      </c>
      <c r="BC20" s="92">
        <v>60</v>
      </c>
      <c r="BD20" s="93">
        <v>64</v>
      </c>
      <c r="BE20" s="94">
        <v>64</v>
      </c>
      <c r="BF20" s="92">
        <f t="shared" si="65"/>
        <v>6.049019607843138</v>
      </c>
      <c r="BG20" s="93">
        <f t="shared" si="66"/>
        <v>-2.9803921568627443</v>
      </c>
      <c r="BH20" s="94">
        <f t="shared" si="67"/>
        <v>-0.98743872549019507</v>
      </c>
      <c r="BI20" s="92">
        <f t="shared" si="68"/>
        <v>3.2135416666666665</v>
      </c>
      <c r="BJ20" s="93">
        <f t="shared" si="69"/>
        <v>-1.9031249999999997</v>
      </c>
      <c r="BK20" s="94">
        <f t="shared" si="70"/>
        <v>-0.3046875</v>
      </c>
      <c r="BL20" s="92">
        <v>105</v>
      </c>
      <c r="BM20" s="93">
        <v>105</v>
      </c>
      <c r="BN20" s="94">
        <v>105</v>
      </c>
      <c r="BO20" s="92">
        <v>4226</v>
      </c>
      <c r="BP20" s="93">
        <v>12332</v>
      </c>
      <c r="BQ20" s="94">
        <v>3390</v>
      </c>
      <c r="BR20" s="92">
        <f t="shared" si="42"/>
        <v>436.03893805309735</v>
      </c>
      <c r="BS20" s="93">
        <f t="shared" si="71"/>
        <v>215.28598017330557</v>
      </c>
      <c r="BT20" s="94">
        <f t="shared" si="72"/>
        <v>105.15124749195559</v>
      </c>
      <c r="BU20" s="92">
        <f t="shared" si="43"/>
        <v>2395.7406807131279</v>
      </c>
      <c r="BV20" s="93">
        <f t="shared" si="73"/>
        <v>1382.8177708325634</v>
      </c>
      <c r="BW20" s="94">
        <f t="shared" si="74"/>
        <v>885.56044385154382</v>
      </c>
      <c r="BX20" s="171">
        <f t="shared" si="44"/>
        <v>5.4943273905996755</v>
      </c>
      <c r="BY20" s="253">
        <f t="shared" si="75"/>
        <v>0.90583661969848084</v>
      </c>
      <c r="BZ20" s="254">
        <f t="shared" si="76"/>
        <v>0.93030074367147453</v>
      </c>
      <c r="CA20" s="101">
        <f t="shared" si="77"/>
        <v>0.362760834670947</v>
      </c>
      <c r="CB20" s="102">
        <f t="shared" si="78"/>
        <v>-8.9459604066345677E-2</v>
      </c>
      <c r="CC20" s="250">
        <f t="shared" si="79"/>
        <v>4.09865359103469E-2</v>
      </c>
      <c r="CD20" s="284"/>
      <c r="CE20" s="285"/>
      <c r="CF20" s="275"/>
    </row>
    <row r="21" spans="1:84" s="143" customFormat="1" ht="15" customHeight="1" x14ac:dyDescent="0.2">
      <c r="A21" s="142" t="s">
        <v>109</v>
      </c>
      <c r="B21" s="197" t="s">
        <v>111</v>
      </c>
      <c r="C21" s="93">
        <v>707.36800000000005</v>
      </c>
      <c r="D21" s="93">
        <v>3366.3710000000001</v>
      </c>
      <c r="E21" s="93">
        <v>1354.9429499999999</v>
      </c>
      <c r="F21" s="92">
        <v>704.04200000000003</v>
      </c>
      <c r="G21" s="93">
        <v>3128.5659999999998</v>
      </c>
      <c r="H21" s="94">
        <v>1258.85229</v>
      </c>
      <c r="I21" s="159">
        <f t="shared" si="30"/>
        <v>1.0763319578979356</v>
      </c>
      <c r="J21" s="251">
        <f t="shared" si="47"/>
        <v>7.1607807918246724E-2</v>
      </c>
      <c r="K21" s="252">
        <f t="shared" si="48"/>
        <v>3.2109541333391611E-4</v>
      </c>
      <c r="L21" s="92">
        <v>561.42700000000002</v>
      </c>
      <c r="M21" s="93">
        <v>2119.4839999999999</v>
      </c>
      <c r="N21" s="93">
        <v>872.49901999999997</v>
      </c>
      <c r="O21" s="98">
        <f t="shared" si="16"/>
        <v>0.69309086294786815</v>
      </c>
      <c r="P21" s="99">
        <f t="shared" si="49"/>
        <v>-0.10434309695793287</v>
      </c>
      <c r="Q21" s="100">
        <f t="shared" si="50"/>
        <v>1.562904817394295E-2</v>
      </c>
      <c r="R21" s="92">
        <v>108.56900000000002</v>
      </c>
      <c r="S21" s="93">
        <v>838.37699999999984</v>
      </c>
      <c r="T21" s="94">
        <v>309.78647000000007</v>
      </c>
      <c r="U21" s="101">
        <f t="shared" si="31"/>
        <v>0.2460864332224395</v>
      </c>
      <c r="V21" s="102">
        <f t="shared" si="51"/>
        <v>9.1878303593809385E-2</v>
      </c>
      <c r="W21" s="103">
        <f t="shared" si="52"/>
        <v>-2.1888415318393528E-2</v>
      </c>
      <c r="X21" s="92">
        <v>34.045999999999999</v>
      </c>
      <c r="Y21" s="93">
        <v>170.70500000000001</v>
      </c>
      <c r="Z21" s="94">
        <v>76.566800000000001</v>
      </c>
      <c r="AA21" s="101">
        <f t="shared" si="33"/>
        <v>6.0822703829692362E-2</v>
      </c>
      <c r="AB21" s="102">
        <f t="shared" si="53"/>
        <v>1.2464793364123553E-2</v>
      </c>
      <c r="AC21" s="103">
        <f t="shared" si="54"/>
        <v>6.2593671444506199E-3</v>
      </c>
      <c r="AD21" s="92">
        <v>146.51300000000001</v>
      </c>
      <c r="AE21" s="93">
        <v>419.07400000000001</v>
      </c>
      <c r="AF21" s="93">
        <v>481.49997999999999</v>
      </c>
      <c r="AG21" s="93">
        <f t="shared" si="55"/>
        <v>334.98698000000002</v>
      </c>
      <c r="AH21" s="94">
        <f t="shared" si="56"/>
        <v>62.425979999999981</v>
      </c>
      <c r="AI21" s="92">
        <v>8.51</v>
      </c>
      <c r="AJ21" s="93">
        <v>0</v>
      </c>
      <c r="AK21" s="93">
        <v>0</v>
      </c>
      <c r="AL21" s="93">
        <f t="shared" si="57"/>
        <v>-8.51</v>
      </c>
      <c r="AM21" s="94">
        <f t="shared" si="58"/>
        <v>0</v>
      </c>
      <c r="AN21" s="101">
        <f t="shared" si="35"/>
        <v>0.35536550081315232</v>
      </c>
      <c r="AO21" s="102">
        <f t="shared" si="59"/>
        <v>0.14824134478686898</v>
      </c>
      <c r="AP21" s="103">
        <f t="shared" si="60"/>
        <v>0.23087714228107134</v>
      </c>
      <c r="AQ21" s="101">
        <f t="shared" si="38"/>
        <v>0</v>
      </c>
      <c r="AR21" s="102">
        <f t="shared" si="61"/>
        <v>-1.2030513113400662E-2</v>
      </c>
      <c r="AS21" s="103">
        <f t="shared" si="62"/>
        <v>0</v>
      </c>
      <c r="AT21" s="101">
        <f t="shared" si="40"/>
        <v>0</v>
      </c>
      <c r="AU21" s="102">
        <f t="shared" si="63"/>
        <v>-1.2087347061680978E-2</v>
      </c>
      <c r="AV21" s="103">
        <f t="shared" si="64"/>
        <v>0</v>
      </c>
      <c r="AW21" s="92">
        <v>1065</v>
      </c>
      <c r="AX21" s="93">
        <v>3482</v>
      </c>
      <c r="AY21" s="94">
        <v>866</v>
      </c>
      <c r="AZ21" s="92">
        <v>33</v>
      </c>
      <c r="BA21" s="93">
        <v>31</v>
      </c>
      <c r="BB21" s="94">
        <v>33</v>
      </c>
      <c r="BC21" s="92">
        <v>57</v>
      </c>
      <c r="BD21" s="93">
        <v>57</v>
      </c>
      <c r="BE21" s="94">
        <v>61</v>
      </c>
      <c r="BF21" s="92">
        <f t="shared" si="65"/>
        <v>8.7474747474747474</v>
      </c>
      <c r="BG21" s="93">
        <f t="shared" si="66"/>
        <v>-2.0101010101010104</v>
      </c>
      <c r="BH21" s="94">
        <f t="shared" si="67"/>
        <v>-0.61274030628869447</v>
      </c>
      <c r="BI21" s="92">
        <f t="shared" si="68"/>
        <v>4.7322404371584694</v>
      </c>
      <c r="BJ21" s="93">
        <f t="shared" si="69"/>
        <v>-1.4958297382801273</v>
      </c>
      <c r="BK21" s="94">
        <f t="shared" si="70"/>
        <v>-0.35840283769533166</v>
      </c>
      <c r="BL21" s="92">
        <v>82</v>
      </c>
      <c r="BM21" s="93">
        <v>82</v>
      </c>
      <c r="BN21" s="94">
        <v>82</v>
      </c>
      <c r="BO21" s="92">
        <v>4578</v>
      </c>
      <c r="BP21" s="93">
        <v>16165</v>
      </c>
      <c r="BQ21" s="94">
        <v>3944</v>
      </c>
      <c r="BR21" s="92">
        <f t="shared" si="42"/>
        <v>319.18161511156188</v>
      </c>
      <c r="BS21" s="93">
        <f t="shared" si="71"/>
        <v>165.39349802986681</v>
      </c>
      <c r="BT21" s="94">
        <f t="shared" si="72"/>
        <v>125.64211619414772</v>
      </c>
      <c r="BU21" s="92">
        <f t="shared" si="43"/>
        <v>1453.6400577367206</v>
      </c>
      <c r="BV21" s="93">
        <f t="shared" si="73"/>
        <v>792.56775726723697</v>
      </c>
      <c r="BW21" s="94">
        <f t="shared" si="74"/>
        <v>555.14321684068375</v>
      </c>
      <c r="BX21" s="171">
        <f t="shared" si="44"/>
        <v>4.5542725173210163</v>
      </c>
      <c r="BY21" s="253">
        <f t="shared" si="75"/>
        <v>0.25568096802524209</v>
      </c>
      <c r="BZ21" s="254">
        <f t="shared" si="76"/>
        <v>-8.8174352294147162E-2</v>
      </c>
      <c r="CA21" s="101">
        <f t="shared" si="77"/>
        <v>0.54042203343381745</v>
      </c>
      <c r="CB21" s="102">
        <f t="shared" si="78"/>
        <v>-8.6873115922170507E-2</v>
      </c>
      <c r="CC21" s="250">
        <f t="shared" si="79"/>
        <v>3.2848181336975202E-4</v>
      </c>
      <c r="CD21" s="284"/>
      <c r="CE21" s="285"/>
      <c r="CF21" s="275"/>
    </row>
    <row r="22" spans="1:84" s="143" customFormat="1" ht="15" customHeight="1" x14ac:dyDescent="0.2">
      <c r="A22" s="142" t="s">
        <v>109</v>
      </c>
      <c r="B22" s="197" t="s">
        <v>112</v>
      </c>
      <c r="C22" s="93">
        <v>980.26700000000005</v>
      </c>
      <c r="D22" s="93">
        <v>4542.51512</v>
      </c>
      <c r="E22" s="93">
        <v>1727.633</v>
      </c>
      <c r="F22" s="92">
        <v>940.11300000000006</v>
      </c>
      <c r="G22" s="93">
        <v>4323.0529999999999</v>
      </c>
      <c r="H22" s="94">
        <v>1743.502</v>
      </c>
      <c r="I22" s="159">
        <f t="shared" si="30"/>
        <v>0.99089820373019366</v>
      </c>
      <c r="J22" s="251">
        <f t="shared" si="47"/>
        <v>-5.1813683032355007E-2</v>
      </c>
      <c r="K22" s="252">
        <f t="shared" si="48"/>
        <v>-5.9867336271282268E-2</v>
      </c>
      <c r="L22" s="92">
        <v>683.95399999999995</v>
      </c>
      <c r="M22" s="93">
        <v>3299.9780000000001</v>
      </c>
      <c r="N22" s="93">
        <v>1380.1289999999999</v>
      </c>
      <c r="O22" s="98">
        <f t="shared" si="16"/>
        <v>0.79158440885069248</v>
      </c>
      <c r="P22" s="99">
        <f t="shared" si="49"/>
        <v>6.4061228126673253E-2</v>
      </c>
      <c r="Q22" s="100">
        <f t="shared" si="50"/>
        <v>2.8240077888291526E-2</v>
      </c>
      <c r="R22" s="92">
        <v>165.83400000000012</v>
      </c>
      <c r="S22" s="93">
        <v>606.47999999999979</v>
      </c>
      <c r="T22" s="94">
        <v>183.80800000000005</v>
      </c>
      <c r="U22" s="101">
        <f t="shared" si="31"/>
        <v>0.10542459945557851</v>
      </c>
      <c r="V22" s="102">
        <f t="shared" si="51"/>
        <v>-7.0973344195876267E-2</v>
      </c>
      <c r="W22" s="103">
        <f t="shared" si="52"/>
        <v>-3.4865144852437094E-2</v>
      </c>
      <c r="X22" s="92">
        <v>90.325000000000003</v>
      </c>
      <c r="Y22" s="93">
        <v>416.59500000000003</v>
      </c>
      <c r="Z22" s="94">
        <v>179.565</v>
      </c>
      <c r="AA22" s="101">
        <f t="shared" si="33"/>
        <v>0.10299099169372906</v>
      </c>
      <c r="AB22" s="102">
        <f t="shared" si="53"/>
        <v>6.9121160692030836E-3</v>
      </c>
      <c r="AC22" s="103">
        <f t="shared" si="54"/>
        <v>6.6250669641455817E-3</v>
      </c>
      <c r="AD22" s="92">
        <v>330.38900000000001</v>
      </c>
      <c r="AE22" s="93">
        <v>548.01599999999996</v>
      </c>
      <c r="AF22" s="93">
        <v>622.39599999999996</v>
      </c>
      <c r="AG22" s="93">
        <f t="shared" si="55"/>
        <v>292.00699999999995</v>
      </c>
      <c r="AH22" s="94">
        <f t="shared" si="56"/>
        <v>74.38</v>
      </c>
      <c r="AI22" s="92">
        <v>0</v>
      </c>
      <c r="AJ22" s="93">
        <v>0</v>
      </c>
      <c r="AK22" s="93">
        <v>0</v>
      </c>
      <c r="AL22" s="93">
        <f t="shared" si="57"/>
        <v>0</v>
      </c>
      <c r="AM22" s="94">
        <f t="shared" si="58"/>
        <v>0</v>
      </c>
      <c r="AN22" s="101">
        <f t="shared" si="35"/>
        <v>0.36025938379273836</v>
      </c>
      <c r="AO22" s="102">
        <f t="shared" si="59"/>
        <v>2.321957729104035E-2</v>
      </c>
      <c r="AP22" s="103">
        <f t="shared" si="60"/>
        <v>0.23961784809654019</v>
      </c>
      <c r="AQ22" s="101">
        <f t="shared" si="38"/>
        <v>0</v>
      </c>
      <c r="AR22" s="102">
        <f t="shared" si="61"/>
        <v>0</v>
      </c>
      <c r="AS22" s="103">
        <f t="shared" si="62"/>
        <v>0</v>
      </c>
      <c r="AT22" s="101">
        <f t="shared" si="40"/>
        <v>0</v>
      </c>
      <c r="AU22" s="102">
        <f t="shared" si="63"/>
        <v>0</v>
      </c>
      <c r="AV22" s="103">
        <f t="shared" si="64"/>
        <v>0</v>
      </c>
      <c r="AW22" s="92">
        <v>1081</v>
      </c>
      <c r="AX22" s="93">
        <v>3775</v>
      </c>
      <c r="AY22" s="94">
        <v>854</v>
      </c>
      <c r="AZ22" s="92">
        <v>38.83</v>
      </c>
      <c r="BA22" s="93">
        <v>36</v>
      </c>
      <c r="BB22" s="94">
        <v>35</v>
      </c>
      <c r="BC22" s="92">
        <v>65</v>
      </c>
      <c r="BD22" s="93">
        <v>65</v>
      </c>
      <c r="BE22" s="94">
        <v>64</v>
      </c>
      <c r="BF22" s="92">
        <f t="shared" si="65"/>
        <v>8.1333333333333329</v>
      </c>
      <c r="BG22" s="93">
        <f t="shared" si="66"/>
        <v>-1.146433170229205</v>
      </c>
      <c r="BH22" s="94">
        <f t="shared" si="67"/>
        <v>-0.60509259259259274</v>
      </c>
      <c r="BI22" s="92">
        <f t="shared" si="68"/>
        <v>4.447916666666667</v>
      </c>
      <c r="BJ22" s="93">
        <f t="shared" si="69"/>
        <v>-1.0956730769230774</v>
      </c>
      <c r="BK22" s="94">
        <f t="shared" si="70"/>
        <v>-0.39182692307692335</v>
      </c>
      <c r="BL22" s="92">
        <v>96</v>
      </c>
      <c r="BM22" s="93">
        <v>91</v>
      </c>
      <c r="BN22" s="94">
        <v>90</v>
      </c>
      <c r="BO22" s="92">
        <v>4979</v>
      </c>
      <c r="BP22" s="93">
        <v>17696</v>
      </c>
      <c r="BQ22" s="94">
        <v>4473</v>
      </c>
      <c r="BR22" s="92">
        <f t="shared" si="42"/>
        <v>389.78359043147776</v>
      </c>
      <c r="BS22" s="93">
        <f t="shared" si="71"/>
        <v>200.96796480384168</v>
      </c>
      <c r="BT22" s="94">
        <f t="shared" si="72"/>
        <v>145.48809992514865</v>
      </c>
      <c r="BU22" s="92">
        <f t="shared" si="43"/>
        <v>2041.5714285714287</v>
      </c>
      <c r="BV22" s="93">
        <f t="shared" si="73"/>
        <v>1171.9016783401612</v>
      </c>
      <c r="BW22" s="94">
        <f t="shared" si="74"/>
        <v>896.39182592242196</v>
      </c>
      <c r="BX22" s="171">
        <f t="shared" si="44"/>
        <v>5.2377049180327866</v>
      </c>
      <c r="BY22" s="253">
        <f t="shared" si="75"/>
        <v>0.63178447399948379</v>
      </c>
      <c r="BZ22" s="254">
        <f t="shared" si="76"/>
        <v>0.55002279882748883</v>
      </c>
      <c r="CA22" s="101">
        <f t="shared" si="77"/>
        <v>0.55842696629213484</v>
      </c>
      <c r="CB22" s="102">
        <f t="shared" si="78"/>
        <v>-2.4321161048689199E-2</v>
      </c>
      <c r="CC22" s="250">
        <f t="shared" si="79"/>
        <v>2.565562804134458E-2</v>
      </c>
      <c r="CD22" s="284"/>
      <c r="CE22" s="285"/>
      <c r="CF22" s="275"/>
    </row>
    <row r="23" spans="1:84" s="143" customFormat="1" ht="15" customHeight="1" x14ac:dyDescent="0.2">
      <c r="A23" s="142" t="s">
        <v>113</v>
      </c>
      <c r="B23" s="197" t="s">
        <v>114</v>
      </c>
      <c r="C23" s="93">
        <v>544.58299999999997</v>
      </c>
      <c r="D23" s="93">
        <v>2376.9329199999997</v>
      </c>
      <c r="E23" s="93">
        <v>868.33362000000011</v>
      </c>
      <c r="F23" s="92">
        <v>479.63299999999998</v>
      </c>
      <c r="G23" s="93">
        <v>2122.5920000000001</v>
      </c>
      <c r="H23" s="94">
        <v>861.3777</v>
      </c>
      <c r="I23" s="159">
        <f t="shared" si="30"/>
        <v>1.0080753425587869</v>
      </c>
      <c r="J23" s="251">
        <f t="shared" si="47"/>
        <v>-0.12734069428605066</v>
      </c>
      <c r="K23" s="252">
        <f t="shared" si="48"/>
        <v>-0.11175028572964507</v>
      </c>
      <c r="L23" s="92">
        <v>259.75099999999998</v>
      </c>
      <c r="M23" s="93">
        <v>1233.768</v>
      </c>
      <c r="N23" s="93">
        <v>656.15860999999995</v>
      </c>
      <c r="O23" s="98">
        <f t="shared" si="16"/>
        <v>0.76175481440952086</v>
      </c>
      <c r="P23" s="99">
        <f t="shared" si="49"/>
        <v>0.22019282847444133</v>
      </c>
      <c r="Q23" s="100">
        <f t="shared" si="50"/>
        <v>0.18049944361758352</v>
      </c>
      <c r="R23" s="92">
        <v>177.648</v>
      </c>
      <c r="S23" s="93">
        <v>635.91800000000012</v>
      </c>
      <c r="T23" s="94">
        <v>119.22368000000004</v>
      </c>
      <c r="U23" s="101">
        <f t="shared" si="31"/>
        <v>0.13841045571530358</v>
      </c>
      <c r="V23" s="102">
        <f t="shared" si="51"/>
        <v>-0.2319727330978098</v>
      </c>
      <c r="W23" s="103">
        <f t="shared" si="52"/>
        <v>-0.16118456772773215</v>
      </c>
      <c r="X23" s="92">
        <v>42.234000000000002</v>
      </c>
      <c r="Y23" s="93">
        <v>252.90600000000001</v>
      </c>
      <c r="Z23" s="94">
        <v>85.995410000000007</v>
      </c>
      <c r="AA23" s="101">
        <f t="shared" si="33"/>
        <v>9.9834729875175554E-2</v>
      </c>
      <c r="AB23" s="102">
        <f t="shared" si="53"/>
        <v>1.1779904623368434E-2</v>
      </c>
      <c r="AC23" s="103">
        <f t="shared" si="54"/>
        <v>-1.9314875889851355E-2</v>
      </c>
      <c r="AD23" s="92">
        <v>275.00814000000003</v>
      </c>
      <c r="AE23" s="93">
        <v>309.51251000000002</v>
      </c>
      <c r="AF23" s="93">
        <v>311.82100000000003</v>
      </c>
      <c r="AG23" s="93">
        <f t="shared" si="55"/>
        <v>36.812860000000001</v>
      </c>
      <c r="AH23" s="94">
        <f t="shared" si="56"/>
        <v>2.3084900000000061</v>
      </c>
      <c r="AI23" s="92">
        <v>70.757999999999996</v>
      </c>
      <c r="AJ23" s="93">
        <v>0</v>
      </c>
      <c r="AK23" s="93">
        <v>0</v>
      </c>
      <c r="AL23" s="93">
        <f t="shared" si="57"/>
        <v>-70.757999999999996</v>
      </c>
      <c r="AM23" s="94">
        <f t="shared" si="58"/>
        <v>0</v>
      </c>
      <c r="AN23" s="101">
        <f t="shared" si="35"/>
        <v>0.35910276052653584</v>
      </c>
      <c r="AO23" s="102">
        <f t="shared" si="59"/>
        <v>-0.14588571689563862</v>
      </c>
      <c r="AP23" s="103">
        <f t="shared" si="60"/>
        <v>0.22888768066639403</v>
      </c>
      <c r="AQ23" s="101">
        <f t="shared" si="38"/>
        <v>0</v>
      </c>
      <c r="AR23" s="102">
        <f t="shared" si="61"/>
        <v>-0.12993060745561283</v>
      </c>
      <c r="AS23" s="103">
        <f t="shared" si="62"/>
        <v>0</v>
      </c>
      <c r="AT23" s="101">
        <f t="shared" si="40"/>
        <v>0</v>
      </c>
      <c r="AU23" s="102">
        <f t="shared" si="63"/>
        <v>-0.14752529538209422</v>
      </c>
      <c r="AV23" s="103">
        <f t="shared" si="64"/>
        <v>0</v>
      </c>
      <c r="AW23" s="92">
        <v>587</v>
      </c>
      <c r="AX23" s="93">
        <v>1656</v>
      </c>
      <c r="AY23" s="94">
        <v>292</v>
      </c>
      <c r="AZ23" s="92">
        <v>24</v>
      </c>
      <c r="BA23" s="93">
        <v>23</v>
      </c>
      <c r="BB23" s="94">
        <v>23</v>
      </c>
      <c r="BC23" s="92">
        <v>35</v>
      </c>
      <c r="BD23" s="93">
        <v>36</v>
      </c>
      <c r="BE23" s="94">
        <v>31.4</v>
      </c>
      <c r="BF23" s="92">
        <f t="shared" si="65"/>
        <v>4.2318840579710146</v>
      </c>
      <c r="BG23" s="93">
        <f t="shared" si="66"/>
        <v>-3.9208937198067622</v>
      </c>
      <c r="BH23" s="94">
        <f t="shared" si="67"/>
        <v>-1.7681159420289854</v>
      </c>
      <c r="BI23" s="92">
        <f t="shared" si="68"/>
        <v>3.0997876857749471</v>
      </c>
      <c r="BJ23" s="93">
        <f t="shared" si="69"/>
        <v>-2.4906885047012439</v>
      </c>
      <c r="BK23" s="94">
        <f t="shared" si="70"/>
        <v>-0.73354564755838636</v>
      </c>
      <c r="BL23" s="92">
        <v>70</v>
      </c>
      <c r="BM23" s="93">
        <v>70</v>
      </c>
      <c r="BN23" s="94">
        <v>70</v>
      </c>
      <c r="BO23" s="92">
        <v>2900</v>
      </c>
      <c r="BP23" s="93">
        <v>8746</v>
      </c>
      <c r="BQ23" s="94">
        <v>1646</v>
      </c>
      <c r="BR23" s="92">
        <f t="shared" si="42"/>
        <v>523.31573511543127</v>
      </c>
      <c r="BS23" s="93">
        <f t="shared" si="71"/>
        <v>357.92504546025884</v>
      </c>
      <c r="BT23" s="94">
        <f t="shared" si="72"/>
        <v>280.62284693797869</v>
      </c>
      <c r="BU23" s="92">
        <f t="shared" si="43"/>
        <v>2949.923630136986</v>
      </c>
      <c r="BV23" s="93">
        <f t="shared" si="73"/>
        <v>2132.8316369512959</v>
      </c>
      <c r="BW23" s="94">
        <f t="shared" si="74"/>
        <v>1668.1651760307059</v>
      </c>
      <c r="BX23" s="171">
        <f t="shared" si="44"/>
        <v>5.6369863013698627</v>
      </c>
      <c r="BY23" s="253">
        <f t="shared" si="75"/>
        <v>0.69661151431705193</v>
      </c>
      <c r="BZ23" s="254">
        <f t="shared" si="76"/>
        <v>0.3555853351862881</v>
      </c>
      <c r="CA23" s="101">
        <f t="shared" si="77"/>
        <v>0.26420545746388446</v>
      </c>
      <c r="CB23" s="102">
        <f t="shared" si="78"/>
        <v>-0.20128410914927769</v>
      </c>
      <c r="CC23" s="250">
        <f t="shared" si="79"/>
        <v>-7.8103740187778936E-2</v>
      </c>
      <c r="CD23" s="284"/>
      <c r="CE23" s="285"/>
      <c r="CF23" s="275"/>
    </row>
    <row r="24" spans="1:84" s="143" customFormat="1" ht="15" customHeight="1" x14ac:dyDescent="0.2">
      <c r="A24" s="142" t="s">
        <v>113</v>
      </c>
      <c r="B24" s="197" t="s">
        <v>115</v>
      </c>
      <c r="C24" s="93">
        <v>1504.3030000000001</v>
      </c>
      <c r="D24" s="93">
        <v>6755.3710000000001</v>
      </c>
      <c r="E24" s="93">
        <v>2056.82953</v>
      </c>
      <c r="F24" s="92">
        <v>1435.1790000000001</v>
      </c>
      <c r="G24" s="93">
        <v>6304.8119999999999</v>
      </c>
      <c r="H24" s="94">
        <v>1927.567</v>
      </c>
      <c r="I24" s="159">
        <f t="shared" si="30"/>
        <v>1.0670599413664998</v>
      </c>
      <c r="J24" s="251">
        <f t="shared" si="47"/>
        <v>1.8895914440241857E-2</v>
      </c>
      <c r="K24" s="252">
        <f t="shared" si="48"/>
        <v>-4.4027763164382616E-3</v>
      </c>
      <c r="L24" s="92">
        <v>965.69</v>
      </c>
      <c r="M24" s="93">
        <v>4372.6090000000004</v>
      </c>
      <c r="N24" s="93">
        <v>1395.1890000000001</v>
      </c>
      <c r="O24" s="98">
        <f t="shared" si="16"/>
        <v>0.7238083034208409</v>
      </c>
      <c r="P24" s="99">
        <f t="shared" si="49"/>
        <v>5.0937532597131852E-2</v>
      </c>
      <c r="Q24" s="100">
        <f t="shared" si="50"/>
        <v>3.0273111570552458E-2</v>
      </c>
      <c r="R24" s="92">
        <v>305.10300000000007</v>
      </c>
      <c r="S24" s="93">
        <v>1221.5439999999994</v>
      </c>
      <c r="T24" s="94">
        <v>290.97399999999993</v>
      </c>
      <c r="U24" s="101">
        <f t="shared" si="31"/>
        <v>0.15095402650076492</v>
      </c>
      <c r="V24" s="102">
        <f t="shared" si="51"/>
        <v>-6.1634786462635482E-2</v>
      </c>
      <c r="W24" s="103">
        <f t="shared" si="52"/>
        <v>-4.2793860034154668E-2</v>
      </c>
      <c r="X24" s="92">
        <v>164.386</v>
      </c>
      <c r="Y24" s="93">
        <v>710.65899999999999</v>
      </c>
      <c r="Z24" s="94">
        <v>241.404</v>
      </c>
      <c r="AA24" s="101">
        <f t="shared" si="33"/>
        <v>0.12523767007839415</v>
      </c>
      <c r="AB24" s="102">
        <f t="shared" si="53"/>
        <v>1.0697253865503645E-2</v>
      </c>
      <c r="AC24" s="103">
        <f t="shared" si="54"/>
        <v>1.2520748463602141E-2</v>
      </c>
      <c r="AD24" s="92">
        <v>2438.5479999999998</v>
      </c>
      <c r="AE24" s="93">
        <v>2405.6774599999999</v>
      </c>
      <c r="AF24" s="93">
        <v>2245.232</v>
      </c>
      <c r="AG24" s="93">
        <f t="shared" si="55"/>
        <v>-193.3159999999998</v>
      </c>
      <c r="AH24" s="94">
        <f t="shared" si="56"/>
        <v>-160.44545999999991</v>
      </c>
      <c r="AI24" s="92">
        <v>1030.8779999999999</v>
      </c>
      <c r="AJ24" s="93">
        <v>833.39599999999996</v>
      </c>
      <c r="AK24" s="93">
        <v>769.75800000000004</v>
      </c>
      <c r="AL24" s="93">
        <f t="shared" si="57"/>
        <v>-261.11999999999989</v>
      </c>
      <c r="AM24" s="94">
        <f t="shared" si="58"/>
        <v>-63.63799999999992</v>
      </c>
      <c r="AN24" s="101">
        <f t="shared" si="35"/>
        <v>1.0915984855584993</v>
      </c>
      <c r="AO24" s="102">
        <f t="shared" si="59"/>
        <v>-0.52944993354323722</v>
      </c>
      <c r="AP24" s="103">
        <f t="shared" si="60"/>
        <v>0.73548518548956154</v>
      </c>
      <c r="AQ24" s="101">
        <f t="shared" si="38"/>
        <v>0.3742449185859365</v>
      </c>
      <c r="AR24" s="102">
        <f t="shared" si="61"/>
        <v>-0.3110412238999854</v>
      </c>
      <c r="AS24" s="103">
        <f t="shared" si="62"/>
        <v>0.25087700881458569</v>
      </c>
      <c r="AT24" s="101">
        <f t="shared" si="40"/>
        <v>0.39934176088301993</v>
      </c>
      <c r="AU24" s="102">
        <f t="shared" si="63"/>
        <v>-0.31895052182178546</v>
      </c>
      <c r="AV24" s="103">
        <f t="shared" si="64"/>
        <v>0.26715764500454486</v>
      </c>
      <c r="AW24" s="92">
        <v>1584</v>
      </c>
      <c r="AX24" s="93">
        <v>5278</v>
      </c>
      <c r="AY24" s="94">
        <v>1266</v>
      </c>
      <c r="AZ24" s="92">
        <v>58</v>
      </c>
      <c r="BA24" s="93">
        <v>50</v>
      </c>
      <c r="BB24" s="94">
        <v>54</v>
      </c>
      <c r="BC24" s="92">
        <v>64</v>
      </c>
      <c r="BD24" s="93">
        <v>60</v>
      </c>
      <c r="BE24" s="94">
        <v>65</v>
      </c>
      <c r="BF24" s="92">
        <f t="shared" si="65"/>
        <v>7.814814814814814</v>
      </c>
      <c r="BG24" s="93">
        <f t="shared" si="66"/>
        <v>-1.2886334610472554</v>
      </c>
      <c r="BH24" s="94">
        <f t="shared" si="67"/>
        <v>-0.98185185185185286</v>
      </c>
      <c r="BI24" s="92">
        <f t="shared" si="68"/>
        <v>6.4923076923076914</v>
      </c>
      <c r="BJ24" s="93">
        <f t="shared" si="69"/>
        <v>-1.7576923076923086</v>
      </c>
      <c r="BK24" s="94">
        <f t="shared" si="70"/>
        <v>-0.83824786324786427</v>
      </c>
      <c r="BL24" s="92">
        <v>122</v>
      </c>
      <c r="BM24" s="93">
        <v>122</v>
      </c>
      <c r="BN24" s="94">
        <v>122</v>
      </c>
      <c r="BO24" s="92">
        <v>6271</v>
      </c>
      <c r="BP24" s="93">
        <v>22275</v>
      </c>
      <c r="BQ24" s="94">
        <v>5602</v>
      </c>
      <c r="BR24" s="92">
        <f t="shared" si="42"/>
        <v>344.08550517672262</v>
      </c>
      <c r="BS24" s="93">
        <f t="shared" si="71"/>
        <v>115.2258336729752</v>
      </c>
      <c r="BT24" s="94">
        <f t="shared" si="72"/>
        <v>61.041195412412833</v>
      </c>
      <c r="BU24" s="92">
        <f t="shared" si="43"/>
        <v>1522.5647709320695</v>
      </c>
      <c r="BV24" s="93">
        <f t="shared" si="73"/>
        <v>616.51742244722095</v>
      </c>
      <c r="BW24" s="94">
        <f t="shared" si="74"/>
        <v>328.01910969675305</v>
      </c>
      <c r="BX24" s="171">
        <f t="shared" si="44"/>
        <v>4.424960505529226</v>
      </c>
      <c r="BY24" s="253">
        <f t="shared" si="75"/>
        <v>0.46599585906457941</v>
      </c>
      <c r="BZ24" s="254">
        <f t="shared" si="76"/>
        <v>0.20461188862888502</v>
      </c>
      <c r="CA24" s="101">
        <f t="shared" si="77"/>
        <v>0.51593295266163197</v>
      </c>
      <c r="CB24" s="102">
        <f t="shared" si="78"/>
        <v>-6.1613556824461235E-2</v>
      </c>
      <c r="CC24" s="250">
        <f t="shared" si="79"/>
        <v>1.5708384954468246E-2</v>
      </c>
      <c r="CD24" s="284"/>
      <c r="CE24" s="285"/>
      <c r="CF24" s="275"/>
    </row>
    <row r="25" spans="1:84" s="140" customFormat="1" ht="15" customHeight="1" x14ac:dyDescent="0.2">
      <c r="A25" s="141" t="s">
        <v>116</v>
      </c>
      <c r="B25" s="198" t="s">
        <v>117</v>
      </c>
      <c r="C25" s="70">
        <v>342.62099999999998</v>
      </c>
      <c r="D25" s="70">
        <v>1599.4090000000001</v>
      </c>
      <c r="E25" s="93">
        <v>330.68900000000002</v>
      </c>
      <c r="F25" s="69">
        <v>363.68900000000002</v>
      </c>
      <c r="G25" s="70">
        <v>1279.116</v>
      </c>
      <c r="H25" s="94">
        <v>352.06</v>
      </c>
      <c r="I25" s="157">
        <f t="shared" si="30"/>
        <v>0.93929727887291947</v>
      </c>
      <c r="J25" s="225">
        <f t="shared" si="47"/>
        <v>-2.774106294077483E-3</v>
      </c>
      <c r="K25" s="158">
        <f t="shared" si="48"/>
        <v>-0.3111045611478449</v>
      </c>
      <c r="L25" s="69">
        <v>245.87899999999999</v>
      </c>
      <c r="M25" s="70">
        <v>962.09400000000005</v>
      </c>
      <c r="N25" s="70">
        <v>266.822</v>
      </c>
      <c r="O25" s="75">
        <f t="shared" si="16"/>
        <v>0.75788786002385955</v>
      </c>
      <c r="P25" s="76">
        <f t="shared" si="49"/>
        <v>8.1818471067910958E-2</v>
      </c>
      <c r="Q25" s="77">
        <f t="shared" si="50"/>
        <v>5.7324652043122537E-3</v>
      </c>
      <c r="R25" s="69">
        <v>98.461000000000027</v>
      </c>
      <c r="S25" s="93">
        <v>260.82299999999992</v>
      </c>
      <c r="T25" s="94">
        <v>71.561000000000007</v>
      </c>
      <c r="U25" s="78">
        <f t="shared" si="31"/>
        <v>0.20326364824177698</v>
      </c>
      <c r="V25" s="79">
        <f t="shared" si="51"/>
        <v>-6.7464913798867682E-2</v>
      </c>
      <c r="W25" s="80">
        <f t="shared" si="52"/>
        <v>-6.4514501856838269E-4</v>
      </c>
      <c r="X25" s="69">
        <v>19.349</v>
      </c>
      <c r="Y25" s="70">
        <v>56.198999999999998</v>
      </c>
      <c r="Z25" s="71">
        <v>13.677</v>
      </c>
      <c r="AA25" s="78">
        <f t="shared" si="33"/>
        <v>3.8848491734363458E-2</v>
      </c>
      <c r="AB25" s="79">
        <f t="shared" si="53"/>
        <v>-1.4353557269043297E-2</v>
      </c>
      <c r="AC25" s="80">
        <f t="shared" si="54"/>
        <v>-5.0873201857438641E-3</v>
      </c>
      <c r="AD25" s="69">
        <v>680.76800000000003</v>
      </c>
      <c r="AE25" s="70">
        <v>384.959</v>
      </c>
      <c r="AF25" s="70">
        <v>403.11099999999999</v>
      </c>
      <c r="AG25" s="70">
        <f t="shared" si="55"/>
        <v>-277.65700000000004</v>
      </c>
      <c r="AH25" s="71">
        <f t="shared" si="56"/>
        <v>18.151999999999987</v>
      </c>
      <c r="AI25" s="69">
        <v>544.67700000000002</v>
      </c>
      <c r="AJ25" s="70">
        <v>260.78199999999998</v>
      </c>
      <c r="AK25" s="70">
        <v>251.60400000000001</v>
      </c>
      <c r="AL25" s="70">
        <f t="shared" si="57"/>
        <v>-293.07299999999998</v>
      </c>
      <c r="AM25" s="71">
        <f t="shared" si="58"/>
        <v>-9.1779999999999688</v>
      </c>
      <c r="AN25" s="78">
        <f t="shared" si="35"/>
        <v>1.2190033536041416</v>
      </c>
      <c r="AO25" s="79">
        <f t="shared" si="59"/>
        <v>-0.76793848592116509</v>
      </c>
      <c r="AP25" s="80">
        <f t="shared" si="60"/>
        <v>0.97831507437099985</v>
      </c>
      <c r="AQ25" s="78">
        <f t="shared" si="38"/>
        <v>0.76084780564215926</v>
      </c>
      <c r="AR25" s="79">
        <f t="shared" si="61"/>
        <v>-0.82888837515236302</v>
      </c>
      <c r="AS25" s="80">
        <f t="shared" si="62"/>
        <v>0.5977988294265697</v>
      </c>
      <c r="AT25" s="78">
        <f t="shared" si="40"/>
        <v>0.71466227347611211</v>
      </c>
      <c r="AU25" s="79">
        <f t="shared" si="63"/>
        <v>-0.78298269241507512</v>
      </c>
      <c r="AV25" s="80">
        <f t="shared" si="64"/>
        <v>0.51078553360263701</v>
      </c>
      <c r="AW25" s="69">
        <v>387</v>
      </c>
      <c r="AX25" s="70">
        <v>954</v>
      </c>
      <c r="AY25" s="71">
        <v>72</v>
      </c>
      <c r="AZ25" s="69">
        <v>15</v>
      </c>
      <c r="BA25" s="70">
        <v>18</v>
      </c>
      <c r="BB25" s="71">
        <v>15</v>
      </c>
      <c r="BC25" s="69">
        <v>24</v>
      </c>
      <c r="BD25" s="70">
        <v>25</v>
      </c>
      <c r="BE25" s="71">
        <v>24</v>
      </c>
      <c r="BF25" s="92">
        <f t="shared" si="65"/>
        <v>1.5999999999999999</v>
      </c>
      <c r="BG25" s="93">
        <f t="shared" si="66"/>
        <v>-7</v>
      </c>
      <c r="BH25" s="94">
        <f t="shared" si="67"/>
        <v>-2.8166666666666673</v>
      </c>
      <c r="BI25" s="92">
        <f t="shared" si="68"/>
        <v>1</v>
      </c>
      <c r="BJ25" s="93">
        <f t="shared" si="69"/>
        <v>-4.375</v>
      </c>
      <c r="BK25" s="94">
        <f t="shared" si="70"/>
        <v>-2.1799999999999997</v>
      </c>
      <c r="BL25" s="69">
        <v>62</v>
      </c>
      <c r="BM25" s="70">
        <v>62</v>
      </c>
      <c r="BN25" s="71">
        <v>50</v>
      </c>
      <c r="BO25" s="69">
        <v>2117</v>
      </c>
      <c r="BP25" s="70">
        <v>5315</v>
      </c>
      <c r="BQ25" s="71">
        <v>454</v>
      </c>
      <c r="BR25" s="69">
        <f t="shared" si="42"/>
        <v>775.46255506607929</v>
      </c>
      <c r="BS25" s="70">
        <f t="shared" si="71"/>
        <v>603.66803451813405</v>
      </c>
      <c r="BT25" s="71">
        <f t="shared" si="72"/>
        <v>534.80103107736807</v>
      </c>
      <c r="BU25" s="69">
        <f t="shared" si="43"/>
        <v>4889.7222222222226</v>
      </c>
      <c r="BV25" s="70">
        <f t="shared" si="73"/>
        <v>3949.9573643410858</v>
      </c>
      <c r="BW25" s="71">
        <f t="shared" si="74"/>
        <v>3548.9297693920339</v>
      </c>
      <c r="BX25" s="170">
        <f t="shared" si="44"/>
        <v>6.3055555555555554</v>
      </c>
      <c r="BY25" s="237">
        <f t="shared" si="75"/>
        <v>0.83527131782945752</v>
      </c>
      <c r="BZ25" s="165">
        <f t="shared" si="76"/>
        <v>0.7342767295597481</v>
      </c>
      <c r="CA25" s="101">
        <f t="shared" si="77"/>
        <v>0.10202247191011236</v>
      </c>
      <c r="CB25" s="102">
        <f t="shared" si="78"/>
        <v>-0.28163102573396159</v>
      </c>
      <c r="CC25" s="250">
        <f t="shared" si="79"/>
        <v>-0.13284275124499145</v>
      </c>
      <c r="CD25" s="284"/>
      <c r="CE25" s="285"/>
      <c r="CF25" s="275"/>
    </row>
    <row r="26" spans="1:84" s="143" customFormat="1" ht="15" customHeight="1" x14ac:dyDescent="0.2">
      <c r="A26" s="142" t="s">
        <v>116</v>
      </c>
      <c r="B26" s="197" t="s">
        <v>118</v>
      </c>
      <c r="C26" s="93">
        <v>631.61500000000001</v>
      </c>
      <c r="D26" s="93">
        <v>2574.3829999999998</v>
      </c>
      <c r="E26" s="93">
        <v>945.30100000000004</v>
      </c>
      <c r="F26" s="92">
        <v>649.048</v>
      </c>
      <c r="G26" s="93">
        <v>2637.4670000000001</v>
      </c>
      <c r="H26" s="94">
        <v>1053.76</v>
      </c>
      <c r="I26" s="159">
        <f t="shared" si="30"/>
        <v>0.89707428636501674</v>
      </c>
      <c r="J26" s="251">
        <f t="shared" si="47"/>
        <v>-7.6066375034448352E-2</v>
      </c>
      <c r="K26" s="252">
        <f t="shared" si="48"/>
        <v>-7.9007310106142814E-2</v>
      </c>
      <c r="L26" s="92">
        <v>438.87599999999998</v>
      </c>
      <c r="M26" s="93">
        <v>1842.623</v>
      </c>
      <c r="N26" s="93">
        <v>785.99400000000003</v>
      </c>
      <c r="O26" s="98">
        <f t="shared" si="16"/>
        <v>0.74589470088065601</v>
      </c>
      <c r="P26" s="99">
        <f t="shared" si="49"/>
        <v>6.9710504950616925E-2</v>
      </c>
      <c r="Q26" s="100">
        <f t="shared" si="50"/>
        <v>4.7261125560092765E-2</v>
      </c>
      <c r="R26" s="92">
        <v>179.71000000000004</v>
      </c>
      <c r="S26" s="93">
        <v>572.58100000000002</v>
      </c>
      <c r="T26" s="94">
        <v>174.32799999999997</v>
      </c>
      <c r="U26" s="101">
        <f t="shared" si="31"/>
        <v>0.16543425447919827</v>
      </c>
      <c r="V26" s="102">
        <f t="shared" si="51"/>
        <v>-0.11144819489280508</v>
      </c>
      <c r="W26" s="103">
        <f t="shared" si="52"/>
        <v>-5.1660784055881037E-2</v>
      </c>
      <c r="X26" s="92">
        <v>30.462</v>
      </c>
      <c r="Y26" s="93">
        <v>222.26300000000001</v>
      </c>
      <c r="Z26" s="94">
        <v>93.438000000000002</v>
      </c>
      <c r="AA26" s="101">
        <f t="shared" si="33"/>
        <v>8.867104464014576E-2</v>
      </c>
      <c r="AB26" s="102">
        <f t="shared" si="53"/>
        <v>4.1737689942188134E-2</v>
      </c>
      <c r="AC26" s="103">
        <f t="shared" si="54"/>
        <v>4.3996584957883139E-3</v>
      </c>
      <c r="AD26" s="92">
        <v>410.40699999999998</v>
      </c>
      <c r="AE26" s="93">
        <v>396.60300000000001</v>
      </c>
      <c r="AF26" s="93">
        <v>511.92599999999999</v>
      </c>
      <c r="AG26" s="93">
        <f t="shared" si="55"/>
        <v>101.51900000000001</v>
      </c>
      <c r="AH26" s="94">
        <f t="shared" si="56"/>
        <v>115.32299999999998</v>
      </c>
      <c r="AI26" s="92">
        <v>55.154000000000003</v>
      </c>
      <c r="AJ26" s="93">
        <v>20.248000000000001</v>
      </c>
      <c r="AK26" s="93">
        <v>14.912000000000001</v>
      </c>
      <c r="AL26" s="93">
        <f t="shared" si="57"/>
        <v>-40.242000000000004</v>
      </c>
      <c r="AM26" s="94">
        <f t="shared" si="58"/>
        <v>-5.3360000000000003</v>
      </c>
      <c r="AN26" s="101">
        <f t="shared" si="35"/>
        <v>0.54154814180879951</v>
      </c>
      <c r="AO26" s="102">
        <f t="shared" si="59"/>
        <v>-0.10822585025915321</v>
      </c>
      <c r="AP26" s="103">
        <f t="shared" si="60"/>
        <v>0.38749064531352273</v>
      </c>
      <c r="AQ26" s="101">
        <f t="shared" si="38"/>
        <v>1.5774869591801976E-2</v>
      </c>
      <c r="AR26" s="102">
        <f t="shared" si="61"/>
        <v>-7.1547312433640736E-2</v>
      </c>
      <c r="AS26" s="103">
        <f t="shared" si="62"/>
        <v>7.9096840308345504E-3</v>
      </c>
      <c r="AT26" s="101">
        <f t="shared" si="40"/>
        <v>1.4151229881566961E-2</v>
      </c>
      <c r="AU26" s="102">
        <f t="shared" si="63"/>
        <v>-7.0825536089516847E-2</v>
      </c>
      <c r="AV26" s="103">
        <f t="shared" si="64"/>
        <v>6.4741670026759648E-3</v>
      </c>
      <c r="AW26" s="92">
        <v>612</v>
      </c>
      <c r="AX26" s="93">
        <v>2080</v>
      </c>
      <c r="AY26" s="94">
        <v>603</v>
      </c>
      <c r="AZ26" s="92">
        <v>26</v>
      </c>
      <c r="BA26" s="93">
        <v>26</v>
      </c>
      <c r="BB26" s="94">
        <v>25</v>
      </c>
      <c r="BC26" s="92">
        <v>42</v>
      </c>
      <c r="BD26" s="93">
        <v>41</v>
      </c>
      <c r="BE26" s="94">
        <v>41</v>
      </c>
      <c r="BF26" s="92">
        <f t="shared" si="65"/>
        <v>8.0400000000000009</v>
      </c>
      <c r="BG26" s="93">
        <f t="shared" si="66"/>
        <v>0.19384615384615422</v>
      </c>
      <c r="BH26" s="94">
        <f t="shared" si="67"/>
        <v>1.373333333333334</v>
      </c>
      <c r="BI26" s="92">
        <f t="shared" si="68"/>
        <v>4.9024390243902438</v>
      </c>
      <c r="BJ26" s="93">
        <f t="shared" si="69"/>
        <v>4.5296167247387054E-2</v>
      </c>
      <c r="BK26" s="94">
        <f t="shared" si="70"/>
        <v>0.67479674796747968</v>
      </c>
      <c r="BL26" s="92">
        <v>92</v>
      </c>
      <c r="BM26" s="93">
        <v>92</v>
      </c>
      <c r="BN26" s="94">
        <v>92</v>
      </c>
      <c r="BO26" s="92">
        <v>3136</v>
      </c>
      <c r="BP26" s="93">
        <v>10413</v>
      </c>
      <c r="BQ26" s="94">
        <v>2927</v>
      </c>
      <c r="BR26" s="92">
        <f t="shared" si="42"/>
        <v>360.01366586949092</v>
      </c>
      <c r="BS26" s="93">
        <f t="shared" si="71"/>
        <v>153.04682913479704</v>
      </c>
      <c r="BT26" s="94">
        <f t="shared" si="72"/>
        <v>106.72767720147979</v>
      </c>
      <c r="BU26" s="92">
        <f t="shared" si="43"/>
        <v>1747.5290215588723</v>
      </c>
      <c r="BV26" s="93">
        <f t="shared" si="73"/>
        <v>686.99307384645408</v>
      </c>
      <c r="BW26" s="94">
        <f t="shared" si="74"/>
        <v>479.51604078964147</v>
      </c>
      <c r="BX26" s="171">
        <f t="shared" si="44"/>
        <v>4.8540630182421225</v>
      </c>
      <c r="BY26" s="253">
        <f t="shared" si="75"/>
        <v>-0.27011998829382478</v>
      </c>
      <c r="BZ26" s="254">
        <f t="shared" si="76"/>
        <v>-0.15218698175787715</v>
      </c>
      <c r="CA26" s="101">
        <f t="shared" si="77"/>
        <v>0.3574743527112848</v>
      </c>
      <c r="CB26" s="102">
        <f t="shared" si="78"/>
        <v>-2.552515876893019E-2</v>
      </c>
      <c r="CC26" s="250">
        <f t="shared" si="79"/>
        <v>4.7379057892940557E-2</v>
      </c>
      <c r="CD26" s="284"/>
      <c r="CE26" s="285"/>
      <c r="CF26" s="275"/>
    </row>
    <row r="27" spans="1:84" s="143" customFormat="1" ht="15" customHeight="1" x14ac:dyDescent="0.2">
      <c r="A27" s="142" t="s">
        <v>119</v>
      </c>
      <c r="B27" s="197" t="s">
        <v>120</v>
      </c>
      <c r="C27" s="93">
        <v>418.79599999999999</v>
      </c>
      <c r="D27" s="93">
        <v>2131.4850000000001</v>
      </c>
      <c r="E27" s="93">
        <v>728.35599999999999</v>
      </c>
      <c r="F27" s="92">
        <v>381.82600000000002</v>
      </c>
      <c r="G27" s="93">
        <v>1753.6210000000001</v>
      </c>
      <c r="H27" s="94">
        <v>679.71500000000003</v>
      </c>
      <c r="I27" s="159">
        <f t="shared" si="30"/>
        <v>1.0715608747783998</v>
      </c>
      <c r="J27" s="251">
        <f t="shared" si="47"/>
        <v>-2.5263333106867236E-2</v>
      </c>
      <c r="K27" s="252">
        <f t="shared" si="48"/>
        <v>-0.14391555941119982</v>
      </c>
      <c r="L27" s="92">
        <v>294.79599999999999</v>
      </c>
      <c r="M27" s="93">
        <v>1273.9280000000001</v>
      </c>
      <c r="N27" s="93">
        <v>550.21500000000003</v>
      </c>
      <c r="O27" s="98">
        <f t="shared" si="16"/>
        <v>0.80947897280477843</v>
      </c>
      <c r="P27" s="99">
        <f t="shared" si="49"/>
        <v>3.7410019930956384E-2</v>
      </c>
      <c r="Q27" s="100">
        <f t="shared" si="50"/>
        <v>8.3023256318718985E-2</v>
      </c>
      <c r="R27" s="92">
        <v>64.800000000000026</v>
      </c>
      <c r="S27" s="93">
        <v>329.74099999999999</v>
      </c>
      <c r="T27" s="94">
        <v>68.152999999999992</v>
      </c>
      <c r="U27" s="101">
        <f t="shared" si="31"/>
        <v>0.10026702367904193</v>
      </c>
      <c r="V27" s="102">
        <f t="shared" si="51"/>
        <v>-6.9443787004358423E-2</v>
      </c>
      <c r="W27" s="103">
        <f t="shared" si="52"/>
        <v>-8.7767334942347744E-2</v>
      </c>
      <c r="X27" s="92">
        <v>22.23</v>
      </c>
      <c r="Y27" s="93">
        <v>149.952</v>
      </c>
      <c r="Z27" s="94">
        <v>61.347000000000001</v>
      </c>
      <c r="AA27" s="101">
        <f t="shared" si="33"/>
        <v>9.0254003516179571E-2</v>
      </c>
      <c r="AB27" s="102">
        <f t="shared" si="53"/>
        <v>3.203376707340197E-2</v>
      </c>
      <c r="AC27" s="103">
        <f t="shared" si="54"/>
        <v>4.7440786236286753E-3</v>
      </c>
      <c r="AD27" s="92">
        <v>283.39299999999997</v>
      </c>
      <c r="AE27" s="93">
        <v>364.97199999999998</v>
      </c>
      <c r="AF27" s="93">
        <v>293.17</v>
      </c>
      <c r="AG27" s="93">
        <f t="shared" si="55"/>
        <v>9.7770000000000437</v>
      </c>
      <c r="AH27" s="94">
        <f t="shared" si="56"/>
        <v>-71.801999999999964</v>
      </c>
      <c r="AI27" s="92">
        <v>0</v>
      </c>
      <c r="AJ27" s="93">
        <v>0</v>
      </c>
      <c r="AK27" s="93">
        <v>0</v>
      </c>
      <c r="AL27" s="93">
        <f t="shared" si="57"/>
        <v>0</v>
      </c>
      <c r="AM27" s="94">
        <f t="shared" si="58"/>
        <v>0</v>
      </c>
      <c r="AN27" s="101">
        <f t="shared" si="35"/>
        <v>0.40250921252793964</v>
      </c>
      <c r="AO27" s="102">
        <f t="shared" si="59"/>
        <v>-0.27417585609735756</v>
      </c>
      <c r="AP27" s="103">
        <f t="shared" si="60"/>
        <v>0.23128023367047643</v>
      </c>
      <c r="AQ27" s="101">
        <f t="shared" si="38"/>
        <v>0</v>
      </c>
      <c r="AR27" s="102">
        <f t="shared" si="61"/>
        <v>0</v>
      </c>
      <c r="AS27" s="103">
        <f t="shared" si="62"/>
        <v>0</v>
      </c>
      <c r="AT27" s="101">
        <f t="shared" si="40"/>
        <v>0</v>
      </c>
      <c r="AU27" s="102">
        <f t="shared" si="63"/>
        <v>0</v>
      </c>
      <c r="AV27" s="103">
        <f t="shared" si="64"/>
        <v>0</v>
      </c>
      <c r="AW27" s="92">
        <v>467</v>
      </c>
      <c r="AX27" s="93">
        <v>1726</v>
      </c>
      <c r="AY27" s="94">
        <v>488</v>
      </c>
      <c r="AZ27" s="92">
        <v>19</v>
      </c>
      <c r="BA27" s="93">
        <v>19</v>
      </c>
      <c r="BB27" s="94">
        <v>18</v>
      </c>
      <c r="BC27" s="92">
        <v>31</v>
      </c>
      <c r="BD27" s="93">
        <v>30</v>
      </c>
      <c r="BE27" s="94">
        <v>32</v>
      </c>
      <c r="BF27" s="92">
        <f t="shared" si="65"/>
        <v>9.0370370370370363</v>
      </c>
      <c r="BG27" s="93">
        <f t="shared" si="66"/>
        <v>0.84405458089668528</v>
      </c>
      <c r="BH27" s="94">
        <f t="shared" si="67"/>
        <v>1.4668615984405458</v>
      </c>
      <c r="BI27" s="92">
        <f t="shared" si="68"/>
        <v>5.083333333333333</v>
      </c>
      <c r="BJ27" s="93">
        <f t="shared" si="69"/>
        <v>6.1827956989247035E-2</v>
      </c>
      <c r="BK27" s="94">
        <f t="shared" si="70"/>
        <v>0.28888888888888875</v>
      </c>
      <c r="BL27" s="92">
        <v>59</v>
      </c>
      <c r="BM27" s="93">
        <v>59</v>
      </c>
      <c r="BN27" s="94">
        <v>59</v>
      </c>
      <c r="BO27" s="92">
        <v>2241</v>
      </c>
      <c r="BP27" s="93">
        <v>8459</v>
      </c>
      <c r="BQ27" s="94">
        <v>2360</v>
      </c>
      <c r="BR27" s="92">
        <f t="shared" si="42"/>
        <v>288.01483050847457</v>
      </c>
      <c r="BS27" s="93">
        <f t="shared" si="71"/>
        <v>117.632858174695</v>
      </c>
      <c r="BT27" s="94">
        <f t="shared" si="72"/>
        <v>80.706519833453882</v>
      </c>
      <c r="BU27" s="92">
        <f t="shared" si="43"/>
        <v>1392.858606557377</v>
      </c>
      <c r="BV27" s="93">
        <f t="shared" si="73"/>
        <v>575.24404552953979</v>
      </c>
      <c r="BW27" s="94">
        <f t="shared" si="74"/>
        <v>376.85570968599814</v>
      </c>
      <c r="BX27" s="171">
        <f t="shared" si="44"/>
        <v>4.8360655737704921</v>
      </c>
      <c r="BY27" s="253">
        <f t="shared" si="75"/>
        <v>3.7350370344367612E-2</v>
      </c>
      <c r="BZ27" s="254">
        <f t="shared" si="76"/>
        <v>-6.4861425070759537E-2</v>
      </c>
      <c r="CA27" s="101">
        <f t="shared" si="77"/>
        <v>0.449438202247191</v>
      </c>
      <c r="CB27" s="102">
        <f t="shared" si="78"/>
        <v>2.2662350028565981E-2</v>
      </c>
      <c r="CC27" s="250">
        <f t="shared" si="79"/>
        <v>5.663578757340415E-2</v>
      </c>
      <c r="CD27" s="284"/>
      <c r="CE27" s="285"/>
      <c r="CF27" s="275"/>
    </row>
    <row r="28" spans="1:84" s="143" customFormat="1" ht="15" customHeight="1" x14ac:dyDescent="0.2">
      <c r="A28" s="142" t="s">
        <v>119</v>
      </c>
      <c r="B28" s="197" t="s">
        <v>121</v>
      </c>
      <c r="C28" s="93">
        <v>333.99299999999999</v>
      </c>
      <c r="D28" s="93">
        <v>1653.0060000000001</v>
      </c>
      <c r="E28" s="93">
        <v>492.02100000000002</v>
      </c>
      <c r="F28" s="92">
        <v>230.328</v>
      </c>
      <c r="G28" s="93">
        <v>1596.271</v>
      </c>
      <c r="H28" s="94">
        <v>587.66700000000003</v>
      </c>
      <c r="I28" s="159">
        <f t="shared" si="30"/>
        <v>0.83724456197132047</v>
      </c>
      <c r="J28" s="251">
        <f t="shared" si="47"/>
        <v>-0.61283098246965073</v>
      </c>
      <c r="K28" s="252">
        <f t="shared" si="48"/>
        <v>-0.19829764859317645</v>
      </c>
      <c r="L28" s="92">
        <v>210.881</v>
      </c>
      <c r="M28" s="93">
        <v>1167.2429999999999</v>
      </c>
      <c r="N28" s="93">
        <v>468.61700000000002</v>
      </c>
      <c r="O28" s="98">
        <f t="shared" si="16"/>
        <v>0.79741928677295137</v>
      </c>
      <c r="P28" s="99">
        <f t="shared" si="49"/>
        <v>-0.11814894635545681</v>
      </c>
      <c r="Q28" s="100">
        <f t="shared" si="50"/>
        <v>6.6188186289386941E-2</v>
      </c>
      <c r="R28" s="92">
        <v>2.6760000000000019</v>
      </c>
      <c r="S28" s="93">
        <v>368.49800000000005</v>
      </c>
      <c r="T28" s="94">
        <v>101.33600000000001</v>
      </c>
      <c r="U28" s="101">
        <f t="shared" si="31"/>
        <v>0.17243779215099708</v>
      </c>
      <c r="V28" s="102">
        <f t="shared" si="51"/>
        <v>0.16081957812578085</v>
      </c>
      <c r="W28" s="103">
        <f t="shared" si="52"/>
        <v>-5.8411480936091553E-2</v>
      </c>
      <c r="X28" s="92">
        <v>16.771000000000001</v>
      </c>
      <c r="Y28" s="93">
        <v>60.53</v>
      </c>
      <c r="Z28" s="94">
        <v>17.713999999999999</v>
      </c>
      <c r="AA28" s="101">
        <f t="shared" si="33"/>
        <v>3.0142921076051571E-2</v>
      </c>
      <c r="AB28" s="102">
        <f t="shared" si="53"/>
        <v>-4.2670631770324041E-2</v>
      </c>
      <c r="AC28" s="103">
        <f t="shared" si="54"/>
        <v>-7.7767053532953254E-3</v>
      </c>
      <c r="AD28" s="92">
        <v>427.98</v>
      </c>
      <c r="AE28" s="93">
        <v>429.97</v>
      </c>
      <c r="AF28" s="93">
        <v>435.1</v>
      </c>
      <c r="AG28" s="93">
        <f t="shared" si="55"/>
        <v>7.1200000000000045</v>
      </c>
      <c r="AH28" s="94">
        <f t="shared" si="56"/>
        <v>5.1299999999999955</v>
      </c>
      <c r="AI28" s="92">
        <v>0</v>
      </c>
      <c r="AJ28" s="93">
        <v>0</v>
      </c>
      <c r="AK28" s="93">
        <v>0</v>
      </c>
      <c r="AL28" s="93">
        <f t="shared" si="57"/>
        <v>0</v>
      </c>
      <c r="AM28" s="94">
        <f t="shared" si="58"/>
        <v>0</v>
      </c>
      <c r="AN28" s="101">
        <f t="shared" si="35"/>
        <v>0.88431184847801214</v>
      </c>
      <c r="AO28" s="102">
        <f t="shared" si="59"/>
        <v>-0.39709225280554783</v>
      </c>
      <c r="AP28" s="103">
        <f t="shared" si="60"/>
        <v>0.62419785010172069</v>
      </c>
      <c r="AQ28" s="101">
        <f t="shared" si="38"/>
        <v>0</v>
      </c>
      <c r="AR28" s="102">
        <f t="shared" si="61"/>
        <v>0</v>
      </c>
      <c r="AS28" s="103">
        <f t="shared" si="62"/>
        <v>0</v>
      </c>
      <c r="AT28" s="101">
        <f t="shared" si="40"/>
        <v>0</v>
      </c>
      <c r="AU28" s="102">
        <f t="shared" si="63"/>
        <v>0</v>
      </c>
      <c r="AV28" s="103">
        <f t="shared" si="64"/>
        <v>0</v>
      </c>
      <c r="AW28" s="92">
        <v>397</v>
      </c>
      <c r="AX28" s="93">
        <v>1149</v>
      </c>
      <c r="AY28" s="94">
        <v>231</v>
      </c>
      <c r="AZ28" s="92">
        <v>15.76</v>
      </c>
      <c r="BA28" s="93">
        <v>16</v>
      </c>
      <c r="BB28" s="94">
        <v>15</v>
      </c>
      <c r="BC28" s="92">
        <v>24.5</v>
      </c>
      <c r="BD28" s="93">
        <v>23</v>
      </c>
      <c r="BE28" s="94">
        <v>23</v>
      </c>
      <c r="BF28" s="92">
        <f t="shared" si="65"/>
        <v>5.1333333333333337</v>
      </c>
      <c r="BG28" s="93">
        <f t="shared" si="66"/>
        <v>-3.2634517766497462</v>
      </c>
      <c r="BH28" s="94">
        <f t="shared" si="67"/>
        <v>-0.85104166666666625</v>
      </c>
      <c r="BI28" s="92">
        <f t="shared" si="68"/>
        <v>3.3478260869565215</v>
      </c>
      <c r="BJ28" s="93">
        <f t="shared" si="69"/>
        <v>-2.0535344572611658</v>
      </c>
      <c r="BK28" s="94">
        <f t="shared" si="70"/>
        <v>-0.81521739130434856</v>
      </c>
      <c r="BL28" s="92">
        <v>38</v>
      </c>
      <c r="BM28" s="93">
        <v>39</v>
      </c>
      <c r="BN28" s="94">
        <v>38</v>
      </c>
      <c r="BO28" s="92">
        <v>2208</v>
      </c>
      <c r="BP28" s="93">
        <v>5839</v>
      </c>
      <c r="BQ28" s="94">
        <v>1191</v>
      </c>
      <c r="BR28" s="92">
        <f t="shared" si="42"/>
        <v>493.42317380352642</v>
      </c>
      <c r="BS28" s="93">
        <f t="shared" si="71"/>
        <v>389.10795641222205</v>
      </c>
      <c r="BT28" s="94">
        <f t="shared" si="72"/>
        <v>220.04228666531782</v>
      </c>
      <c r="BU28" s="92">
        <f t="shared" si="43"/>
        <v>2544.0129870129872</v>
      </c>
      <c r="BV28" s="93">
        <f t="shared" si="73"/>
        <v>1963.8417023782265</v>
      </c>
      <c r="BW28" s="94">
        <f t="shared" si="74"/>
        <v>1154.7431871870515</v>
      </c>
      <c r="BX28" s="171">
        <f t="shared" si="44"/>
        <v>5.1558441558441555</v>
      </c>
      <c r="BY28" s="253">
        <f t="shared" si="75"/>
        <v>-0.40586869050345165</v>
      </c>
      <c r="BZ28" s="254">
        <f t="shared" si="76"/>
        <v>7.4033886044329478E-2</v>
      </c>
      <c r="CA28" s="101">
        <f t="shared" si="77"/>
        <v>0.35215848610289768</v>
      </c>
      <c r="CB28" s="102">
        <f t="shared" si="78"/>
        <v>-0.30070963926670613</v>
      </c>
      <c r="CC28" s="250">
        <f t="shared" si="79"/>
        <v>-5.8027674768194704E-2</v>
      </c>
      <c r="CD28" s="284"/>
      <c r="CE28" s="285"/>
      <c r="CF28" s="275"/>
    </row>
    <row r="29" spans="1:84" s="143" customFormat="1" ht="15" customHeight="1" x14ac:dyDescent="0.2">
      <c r="A29" s="142" t="s">
        <v>119</v>
      </c>
      <c r="B29" s="197" t="s">
        <v>122</v>
      </c>
      <c r="C29" s="93">
        <v>344.13799999999998</v>
      </c>
      <c r="D29" s="93">
        <v>1688.5419999999999</v>
      </c>
      <c r="E29" s="93">
        <v>522.43100000000004</v>
      </c>
      <c r="F29" s="92">
        <v>281.935</v>
      </c>
      <c r="G29" s="93">
        <v>1450.818</v>
      </c>
      <c r="H29" s="94">
        <v>532.07000000000005</v>
      </c>
      <c r="I29" s="159">
        <f t="shared" si="30"/>
        <v>0.98188396263649513</v>
      </c>
      <c r="J29" s="251">
        <f t="shared" si="47"/>
        <v>-0.2387449057196861</v>
      </c>
      <c r="K29" s="252">
        <f t="shared" si="48"/>
        <v>-0.18197118666548484</v>
      </c>
      <c r="L29" s="92">
        <v>187.75</v>
      </c>
      <c r="M29" s="93">
        <v>1118.452</v>
      </c>
      <c r="N29" s="93">
        <v>412.47199999999998</v>
      </c>
      <c r="O29" s="98">
        <f t="shared" si="16"/>
        <v>0.77522130546732559</v>
      </c>
      <c r="P29" s="99">
        <f t="shared" si="49"/>
        <v>0.10928766828144942</v>
      </c>
      <c r="Q29" s="100">
        <f t="shared" si="50"/>
        <v>4.3099988802829392E-3</v>
      </c>
      <c r="R29" s="92">
        <v>84.081000000000003</v>
      </c>
      <c r="S29" s="93">
        <v>264.09100000000001</v>
      </c>
      <c r="T29" s="94">
        <v>103.29600000000008</v>
      </c>
      <c r="U29" s="101">
        <f t="shared" si="31"/>
        <v>0.19413986881425388</v>
      </c>
      <c r="V29" s="102">
        <f t="shared" si="51"/>
        <v>-0.10408844622290009</v>
      </c>
      <c r="W29" s="103">
        <f t="shared" si="52"/>
        <v>1.2110834159321265E-2</v>
      </c>
      <c r="X29" s="92">
        <v>10.103999999999999</v>
      </c>
      <c r="Y29" s="93">
        <v>68.275000000000006</v>
      </c>
      <c r="Z29" s="94">
        <v>16.302</v>
      </c>
      <c r="AA29" s="101">
        <f t="shared" si="33"/>
        <v>3.0638825718420505E-2</v>
      </c>
      <c r="AB29" s="102">
        <f t="shared" si="53"/>
        <v>-5.1992220585493631E-3</v>
      </c>
      <c r="AC29" s="103">
        <f t="shared" si="54"/>
        <v>-1.6420833039604281E-2</v>
      </c>
      <c r="AD29" s="92">
        <v>190.81399999999999</v>
      </c>
      <c r="AE29" s="93">
        <v>260.99400000000003</v>
      </c>
      <c r="AF29" s="93">
        <v>303.39400000000001</v>
      </c>
      <c r="AG29" s="93">
        <f t="shared" si="55"/>
        <v>112.58000000000001</v>
      </c>
      <c r="AH29" s="94">
        <f t="shared" si="56"/>
        <v>42.399999999999977</v>
      </c>
      <c r="AI29" s="92">
        <v>0</v>
      </c>
      <c r="AJ29" s="93">
        <v>0</v>
      </c>
      <c r="AK29" s="93">
        <v>0</v>
      </c>
      <c r="AL29" s="93">
        <f t="shared" si="57"/>
        <v>0</v>
      </c>
      <c r="AM29" s="94">
        <f t="shared" si="58"/>
        <v>0</v>
      </c>
      <c r="AN29" s="101">
        <f t="shared" si="35"/>
        <v>0.58073506357777382</v>
      </c>
      <c r="AO29" s="102">
        <f t="shared" si="59"/>
        <v>2.6265635615735361E-2</v>
      </c>
      <c r="AP29" s="103">
        <f t="shared" si="60"/>
        <v>0.42616739513955904</v>
      </c>
      <c r="AQ29" s="101">
        <f t="shared" si="38"/>
        <v>0</v>
      </c>
      <c r="AR29" s="102">
        <f t="shared" si="61"/>
        <v>0</v>
      </c>
      <c r="AS29" s="103">
        <f t="shared" si="62"/>
        <v>0</v>
      </c>
      <c r="AT29" s="101">
        <f t="shared" si="40"/>
        <v>0</v>
      </c>
      <c r="AU29" s="102">
        <f t="shared" si="63"/>
        <v>0</v>
      </c>
      <c r="AV29" s="103">
        <f t="shared" si="64"/>
        <v>0</v>
      </c>
      <c r="AW29" s="92">
        <v>316</v>
      </c>
      <c r="AX29" s="93">
        <v>1141</v>
      </c>
      <c r="AY29" s="94">
        <v>297</v>
      </c>
      <c r="AZ29" s="92">
        <v>10</v>
      </c>
      <c r="BA29" s="93">
        <v>14</v>
      </c>
      <c r="BB29" s="94">
        <v>15</v>
      </c>
      <c r="BC29" s="92">
        <v>16</v>
      </c>
      <c r="BD29" s="93">
        <v>21</v>
      </c>
      <c r="BE29" s="94">
        <v>21</v>
      </c>
      <c r="BF29" s="92">
        <f t="shared" si="65"/>
        <v>6.6000000000000005</v>
      </c>
      <c r="BG29" s="93">
        <f t="shared" si="66"/>
        <v>-3.9333333333333327</v>
      </c>
      <c r="BH29" s="94">
        <f t="shared" si="67"/>
        <v>-0.19166666666666643</v>
      </c>
      <c r="BI29" s="92">
        <f t="shared" si="68"/>
        <v>4.7142857142857144</v>
      </c>
      <c r="BJ29" s="93">
        <f t="shared" si="69"/>
        <v>-1.8690476190476186</v>
      </c>
      <c r="BK29" s="94">
        <f t="shared" si="70"/>
        <v>0.18650793650793673</v>
      </c>
      <c r="BL29" s="92">
        <v>39</v>
      </c>
      <c r="BM29" s="93">
        <v>38</v>
      </c>
      <c r="BN29" s="94">
        <v>40</v>
      </c>
      <c r="BO29" s="92">
        <v>1442</v>
      </c>
      <c r="BP29" s="93">
        <v>5283</v>
      </c>
      <c r="BQ29" s="94">
        <v>1382</v>
      </c>
      <c r="BR29" s="92">
        <f t="shared" si="42"/>
        <v>385</v>
      </c>
      <c r="BS29" s="93">
        <f t="shared" si="71"/>
        <v>189.48335644937586</v>
      </c>
      <c r="BT29" s="94">
        <f t="shared" si="72"/>
        <v>110.37989778534921</v>
      </c>
      <c r="BU29" s="92">
        <f t="shared" si="43"/>
        <v>1791.4814814814815</v>
      </c>
      <c r="BV29" s="93">
        <f t="shared" si="73"/>
        <v>899.28211439287395</v>
      </c>
      <c r="BW29" s="94">
        <f t="shared" si="74"/>
        <v>519.94949199857183</v>
      </c>
      <c r="BX29" s="171">
        <f t="shared" si="44"/>
        <v>4.6531986531986531</v>
      </c>
      <c r="BY29" s="253">
        <f t="shared" si="75"/>
        <v>8.9907513958146446E-2</v>
      </c>
      <c r="BZ29" s="254">
        <f t="shared" si="76"/>
        <v>2.3049661086471218E-2</v>
      </c>
      <c r="CA29" s="101">
        <f t="shared" si="77"/>
        <v>0.38820224719101121</v>
      </c>
      <c r="CB29" s="102">
        <f t="shared" si="78"/>
        <v>-2.72399884759435E-2</v>
      </c>
      <c r="CC29" s="250">
        <f t="shared" si="79"/>
        <v>7.3082313294395296E-3</v>
      </c>
      <c r="CD29" s="284"/>
      <c r="CE29" s="285"/>
      <c r="CF29" s="275"/>
    </row>
    <row r="30" spans="1:84" s="143" customFormat="1" ht="15" customHeight="1" x14ac:dyDescent="0.2">
      <c r="A30" s="142" t="s">
        <v>123</v>
      </c>
      <c r="B30" s="199" t="s">
        <v>124</v>
      </c>
      <c r="C30" s="93">
        <v>1458.3389999999999</v>
      </c>
      <c r="D30" s="93">
        <v>6174.482</v>
      </c>
      <c r="E30" s="93">
        <v>1855.70343</v>
      </c>
      <c r="F30" s="92">
        <v>1337.7650000000001</v>
      </c>
      <c r="G30" s="93">
        <v>6568.9812700000002</v>
      </c>
      <c r="H30" s="94">
        <v>1407.4496000000001</v>
      </c>
      <c r="I30" s="159">
        <f t="shared" si="30"/>
        <v>1.3184865944755677</v>
      </c>
      <c r="J30" s="251">
        <f t="shared" si="47"/>
        <v>0.22835566714528177</v>
      </c>
      <c r="K30" s="252">
        <f t="shared" si="48"/>
        <v>0.37854145744216594</v>
      </c>
      <c r="L30" s="92">
        <v>956.97799999999995</v>
      </c>
      <c r="M30" s="93">
        <v>4394.1274000000003</v>
      </c>
      <c r="N30" s="93">
        <v>1323.886</v>
      </c>
      <c r="O30" s="98">
        <f t="shared" si="16"/>
        <v>0.94062764307865787</v>
      </c>
      <c r="P30" s="99">
        <f t="shared" si="49"/>
        <v>0.22527180703869576</v>
      </c>
      <c r="Q30" s="100">
        <f t="shared" si="50"/>
        <v>0.27170696582423781</v>
      </c>
      <c r="R30" s="92">
        <v>318.51400000000012</v>
      </c>
      <c r="S30" s="93">
        <v>1575.0519599999998</v>
      </c>
      <c r="T30" s="94">
        <v>6.1236000000001809</v>
      </c>
      <c r="U30" s="101">
        <f t="shared" si="31"/>
        <v>4.3508485135099542E-3</v>
      </c>
      <c r="V30" s="102">
        <f t="shared" si="51"/>
        <v>-0.23374328610654671</v>
      </c>
      <c r="W30" s="103">
        <f t="shared" si="52"/>
        <v>-0.23542026595033139</v>
      </c>
      <c r="X30" s="92">
        <v>62.273000000000003</v>
      </c>
      <c r="Y30" s="93">
        <v>599.80191000000002</v>
      </c>
      <c r="Z30" s="94">
        <v>77.44</v>
      </c>
      <c r="AA30" s="101">
        <f t="shared" si="33"/>
        <v>5.5021508407832147E-2</v>
      </c>
      <c r="AB30" s="102">
        <f t="shared" si="53"/>
        <v>8.4714790678509094E-3</v>
      </c>
      <c r="AC30" s="103">
        <f t="shared" si="54"/>
        <v>-3.6286699873906487E-2</v>
      </c>
      <c r="AD30" s="92">
        <v>1380.9407699999999</v>
      </c>
      <c r="AE30" s="93">
        <v>1450.9997900000001</v>
      </c>
      <c r="AF30" s="93">
        <v>1507.7987000000001</v>
      </c>
      <c r="AG30" s="93">
        <f t="shared" si="55"/>
        <v>126.85793000000012</v>
      </c>
      <c r="AH30" s="94">
        <f t="shared" si="56"/>
        <v>56.798909999999978</v>
      </c>
      <c r="AI30" s="92">
        <v>122.648</v>
      </c>
      <c r="AJ30" s="93">
        <v>122.083</v>
      </c>
      <c r="AK30" s="93">
        <v>122.083</v>
      </c>
      <c r="AL30" s="93">
        <f t="shared" si="57"/>
        <v>-0.56499999999999773</v>
      </c>
      <c r="AM30" s="94">
        <f t="shared" si="58"/>
        <v>0</v>
      </c>
      <c r="AN30" s="101">
        <f t="shared" si="35"/>
        <v>0.81252137363350141</v>
      </c>
      <c r="AO30" s="102">
        <f t="shared" si="59"/>
        <v>-0.13440576059249132</v>
      </c>
      <c r="AP30" s="103">
        <f t="shared" si="60"/>
        <v>0.57752193724353384</v>
      </c>
      <c r="AQ30" s="101">
        <f t="shared" si="38"/>
        <v>6.5787990702803195E-2</v>
      </c>
      <c r="AR30" s="102">
        <f t="shared" si="61"/>
        <v>-1.8313168218407852E-2</v>
      </c>
      <c r="AS30" s="103">
        <f t="shared" si="62"/>
        <v>4.6015805764860224E-2</v>
      </c>
      <c r="AT30" s="101">
        <f t="shared" si="40"/>
        <v>8.6740583819129288E-2</v>
      </c>
      <c r="AU30" s="102">
        <f t="shared" si="63"/>
        <v>-4.9406905452022559E-3</v>
      </c>
      <c r="AV30" s="103">
        <f t="shared" si="64"/>
        <v>6.8155814738184717E-2</v>
      </c>
      <c r="AW30" s="92">
        <v>1917</v>
      </c>
      <c r="AX30" s="93">
        <v>5592</v>
      </c>
      <c r="AY30" s="94">
        <v>1246</v>
      </c>
      <c r="AZ30" s="92">
        <v>47</v>
      </c>
      <c r="BA30" s="93">
        <v>50</v>
      </c>
      <c r="BB30" s="94">
        <v>47.5</v>
      </c>
      <c r="BC30" s="92">
        <v>83</v>
      </c>
      <c r="BD30" s="93">
        <v>80.599999999999994</v>
      </c>
      <c r="BE30" s="94">
        <v>72.5</v>
      </c>
      <c r="BF30" s="92">
        <f t="shared" si="65"/>
        <v>8.7438596491228076</v>
      </c>
      <c r="BG30" s="93">
        <f t="shared" si="66"/>
        <v>-4.8518850317282567</v>
      </c>
      <c r="BH30" s="94">
        <f t="shared" si="67"/>
        <v>-0.57614035087719273</v>
      </c>
      <c r="BI30" s="92">
        <f t="shared" si="68"/>
        <v>5.7287356321839082</v>
      </c>
      <c r="BJ30" s="93">
        <f t="shared" si="69"/>
        <v>-1.970059548538984</v>
      </c>
      <c r="BK30" s="94">
        <f t="shared" si="70"/>
        <v>-5.2902084937679561E-2</v>
      </c>
      <c r="BL30" s="92">
        <v>180</v>
      </c>
      <c r="BM30" s="93">
        <v>180</v>
      </c>
      <c r="BN30" s="94">
        <v>180</v>
      </c>
      <c r="BO30" s="92">
        <v>9459</v>
      </c>
      <c r="BP30" s="93">
        <v>30001</v>
      </c>
      <c r="BQ30" s="94">
        <v>6969</v>
      </c>
      <c r="BR30" s="92">
        <f t="shared" si="42"/>
        <v>201.95861673123835</v>
      </c>
      <c r="BS30" s="93">
        <f t="shared" si="71"/>
        <v>60.530875955257812</v>
      </c>
      <c r="BT30" s="94">
        <f t="shared" si="72"/>
        <v>-17.000126977304717</v>
      </c>
      <c r="BU30" s="92">
        <f t="shared" si="43"/>
        <v>1129.5743178170146</v>
      </c>
      <c r="BV30" s="93">
        <f t="shared" si="73"/>
        <v>431.73133398811524</v>
      </c>
      <c r="BW30" s="94">
        <f t="shared" si="74"/>
        <v>-45.136209722327294</v>
      </c>
      <c r="BX30" s="171">
        <f t="shared" si="44"/>
        <v>5.5930979133226328</v>
      </c>
      <c r="BY30" s="253">
        <f t="shared" si="75"/>
        <v>0.65882561285314889</v>
      </c>
      <c r="BZ30" s="254">
        <f t="shared" si="76"/>
        <v>0.22811221947427818</v>
      </c>
      <c r="CA30" s="101">
        <f t="shared" si="77"/>
        <v>0.43501872659176033</v>
      </c>
      <c r="CB30" s="102">
        <f t="shared" si="78"/>
        <v>-0.15543071161048683</v>
      </c>
      <c r="CC30" s="250">
        <f t="shared" si="79"/>
        <v>-2.1617498674601887E-2</v>
      </c>
      <c r="CD30" s="284"/>
      <c r="CE30" s="285"/>
      <c r="CF30" s="275"/>
    </row>
    <row r="31" spans="1:84" s="143" customFormat="1" ht="15" customHeight="1" x14ac:dyDescent="0.2">
      <c r="A31" s="142" t="s">
        <v>125</v>
      </c>
      <c r="B31" s="197" t="s">
        <v>126</v>
      </c>
      <c r="C31" s="93">
        <v>1235.7149999999999</v>
      </c>
      <c r="D31" s="93">
        <v>5113.8289999999997</v>
      </c>
      <c r="E31" s="93">
        <v>1892.723</v>
      </c>
      <c r="F31" s="92">
        <v>1219.982</v>
      </c>
      <c r="G31" s="93">
        <v>5208.5</v>
      </c>
      <c r="H31" s="94">
        <v>1947.125</v>
      </c>
      <c r="I31" s="159">
        <f t="shared" si="30"/>
        <v>0.97206034538101049</v>
      </c>
      <c r="J31" s="251">
        <f t="shared" si="47"/>
        <v>-4.0835746528542161E-2</v>
      </c>
      <c r="K31" s="252">
        <f t="shared" si="48"/>
        <v>-9.7634042590010184E-3</v>
      </c>
      <c r="L31" s="92">
        <v>794.90200000000004</v>
      </c>
      <c r="M31" s="93">
        <v>3543.797</v>
      </c>
      <c r="N31" s="93">
        <v>1468.395</v>
      </c>
      <c r="O31" s="98">
        <f t="shared" si="16"/>
        <v>0.75413494254349356</v>
      </c>
      <c r="P31" s="99">
        <f t="shared" si="49"/>
        <v>0.10256631284239959</v>
      </c>
      <c r="Q31" s="100">
        <f t="shared" si="50"/>
        <v>7.3747690935545007E-2</v>
      </c>
      <c r="R31" s="92">
        <v>276.62499999999994</v>
      </c>
      <c r="S31" s="93">
        <v>983.48500000000001</v>
      </c>
      <c r="T31" s="94">
        <v>292.31700000000001</v>
      </c>
      <c r="U31" s="101">
        <f t="shared" si="31"/>
        <v>0.15012749566668807</v>
      </c>
      <c r="V31" s="102">
        <f t="shared" si="51"/>
        <v>-7.6617653032227118E-2</v>
      </c>
      <c r="W31" s="103">
        <f t="shared" si="52"/>
        <v>-3.8695581994826755E-2</v>
      </c>
      <c r="X31" s="92">
        <v>148.45499999999998</v>
      </c>
      <c r="Y31" s="93">
        <v>681.21799999999996</v>
      </c>
      <c r="Z31" s="94">
        <v>186.41300000000001</v>
      </c>
      <c r="AA31" s="101">
        <f t="shared" si="33"/>
        <v>9.5737561789818321E-2</v>
      </c>
      <c r="AB31" s="102">
        <f t="shared" si="53"/>
        <v>-2.5948659810172484E-2</v>
      </c>
      <c r="AC31" s="103">
        <f t="shared" si="54"/>
        <v>-3.5052108940718307E-2</v>
      </c>
      <c r="AD31" s="92">
        <v>930.76800000000003</v>
      </c>
      <c r="AE31" s="93">
        <v>970.45799999999997</v>
      </c>
      <c r="AF31" s="93">
        <v>1158.7</v>
      </c>
      <c r="AG31" s="93">
        <f t="shared" si="55"/>
        <v>227.93200000000002</v>
      </c>
      <c r="AH31" s="94">
        <f t="shared" si="56"/>
        <v>188.24200000000008</v>
      </c>
      <c r="AI31" s="92">
        <v>433.32400000000001</v>
      </c>
      <c r="AJ31" s="93">
        <v>400.87400000000002</v>
      </c>
      <c r="AK31" s="93">
        <v>377.6</v>
      </c>
      <c r="AL31" s="93">
        <f t="shared" si="57"/>
        <v>-55.72399999999999</v>
      </c>
      <c r="AM31" s="94">
        <f t="shared" si="58"/>
        <v>-23.274000000000001</v>
      </c>
      <c r="AN31" s="101">
        <f t="shared" si="35"/>
        <v>0.61218678063298226</v>
      </c>
      <c r="AO31" s="102">
        <f t="shared" si="59"/>
        <v>-0.14103544293798687</v>
      </c>
      <c r="AP31" s="103">
        <f t="shared" si="60"/>
        <v>0.42241547619554409</v>
      </c>
      <c r="AQ31" s="101">
        <f t="shared" si="38"/>
        <v>0.19950093066972824</v>
      </c>
      <c r="AR31" s="102">
        <f t="shared" si="61"/>
        <v>-0.15116568744205322</v>
      </c>
      <c r="AS31" s="103">
        <f t="shared" si="62"/>
        <v>0.12111074593730953</v>
      </c>
      <c r="AT31" s="101">
        <f t="shared" si="40"/>
        <v>0.19392694357064905</v>
      </c>
      <c r="AU31" s="102">
        <f t="shared" si="63"/>
        <v>-0.16126190347791397</v>
      </c>
      <c r="AV31" s="103">
        <f t="shared" si="64"/>
        <v>0.11696159846169253</v>
      </c>
      <c r="AW31" s="92">
        <v>1322</v>
      </c>
      <c r="AX31" s="93">
        <v>4320</v>
      </c>
      <c r="AY31" s="94">
        <v>954</v>
      </c>
      <c r="AZ31" s="92">
        <v>38</v>
      </c>
      <c r="BA31" s="93">
        <v>38.25</v>
      </c>
      <c r="BB31" s="94">
        <v>35.75</v>
      </c>
      <c r="BC31" s="92">
        <v>82</v>
      </c>
      <c r="BD31" s="93">
        <v>83.12</v>
      </c>
      <c r="BE31" s="94">
        <v>84.07</v>
      </c>
      <c r="BF31" s="92">
        <f t="shared" si="65"/>
        <v>8.895104895104895</v>
      </c>
      <c r="BG31" s="93">
        <f t="shared" si="66"/>
        <v>-2.7013863329652814</v>
      </c>
      <c r="BH31" s="94">
        <f t="shared" si="67"/>
        <v>-0.51665981077745826</v>
      </c>
      <c r="BI31" s="92">
        <f t="shared" si="68"/>
        <v>3.7825621505887952</v>
      </c>
      <c r="BJ31" s="93">
        <f t="shared" si="69"/>
        <v>-1.5914215892486032</v>
      </c>
      <c r="BK31" s="94">
        <f t="shared" si="70"/>
        <v>-0.5485254336267964</v>
      </c>
      <c r="BL31" s="92">
        <v>110</v>
      </c>
      <c r="BM31" s="93">
        <v>110</v>
      </c>
      <c r="BN31" s="94">
        <v>110</v>
      </c>
      <c r="BO31" s="92">
        <v>5678</v>
      </c>
      <c r="BP31" s="93">
        <v>18383</v>
      </c>
      <c r="BQ31" s="94">
        <v>4045</v>
      </c>
      <c r="BR31" s="92">
        <f t="shared" si="42"/>
        <v>481.36588380716933</v>
      </c>
      <c r="BS31" s="93">
        <f t="shared" si="71"/>
        <v>266.50466506817673</v>
      </c>
      <c r="BT31" s="94">
        <f t="shared" si="72"/>
        <v>198.03345710858912</v>
      </c>
      <c r="BU31" s="92">
        <f t="shared" si="43"/>
        <v>2041.0115303983227</v>
      </c>
      <c r="BV31" s="93">
        <f t="shared" si="73"/>
        <v>1118.1809706403801</v>
      </c>
      <c r="BW31" s="94">
        <f t="shared" si="74"/>
        <v>835.34023410202644</v>
      </c>
      <c r="BX31" s="171">
        <f t="shared" si="44"/>
        <v>4.2400419287211744</v>
      </c>
      <c r="BY31" s="253">
        <f t="shared" si="75"/>
        <v>-5.4965635575346283E-2</v>
      </c>
      <c r="BZ31" s="254">
        <f t="shared" si="76"/>
        <v>-1.5282145352899512E-2</v>
      </c>
      <c r="CA31" s="101">
        <f t="shared" si="77"/>
        <v>0.41317671092951991</v>
      </c>
      <c r="CB31" s="102">
        <f t="shared" si="78"/>
        <v>-0.16680286006128697</v>
      </c>
      <c r="CC31" s="250">
        <f t="shared" si="79"/>
        <v>-4.4681321449060452E-2</v>
      </c>
      <c r="CD31" s="284"/>
      <c r="CE31" s="285"/>
      <c r="CF31" s="275"/>
    </row>
    <row r="32" spans="1:84" s="140" customFormat="1" ht="15" customHeight="1" x14ac:dyDescent="0.2">
      <c r="A32" s="141" t="s">
        <v>125</v>
      </c>
      <c r="B32" s="198" t="s">
        <v>127</v>
      </c>
      <c r="C32" s="70">
        <v>786.86099999999999</v>
      </c>
      <c r="D32" s="70">
        <v>3283.5889999999999</v>
      </c>
      <c r="E32" s="93">
        <v>960.096</v>
      </c>
      <c r="F32" s="69">
        <v>796.35</v>
      </c>
      <c r="G32" s="70">
        <v>3273.2530000000002</v>
      </c>
      <c r="H32" s="94">
        <v>1050.2090000000001</v>
      </c>
      <c r="I32" s="157">
        <f t="shared" si="30"/>
        <v>0.91419517448431686</v>
      </c>
      <c r="J32" s="225">
        <f t="shared" si="47"/>
        <v>-7.3889210522275706E-2</v>
      </c>
      <c r="K32" s="158">
        <f t="shared" si="48"/>
        <v>-8.8962540486080988E-2</v>
      </c>
      <c r="L32" s="69">
        <v>500.50599999999997</v>
      </c>
      <c r="M32" s="70">
        <v>2103.0079999999998</v>
      </c>
      <c r="N32" s="70">
        <v>633.03599999999994</v>
      </c>
      <c r="O32" s="75">
        <f t="shared" si="16"/>
        <v>0.60277144834980456</v>
      </c>
      <c r="P32" s="76">
        <f t="shared" si="49"/>
        <v>-2.5728583043426956E-2</v>
      </c>
      <c r="Q32" s="77">
        <f t="shared" si="50"/>
        <v>-3.9711121741783151E-2</v>
      </c>
      <c r="R32" s="69">
        <v>213.85300000000007</v>
      </c>
      <c r="S32" s="93">
        <v>838.18100000000027</v>
      </c>
      <c r="T32" s="94">
        <v>287.38000000000011</v>
      </c>
      <c r="U32" s="78">
        <f t="shared" si="31"/>
        <v>0.27364077055138558</v>
      </c>
      <c r="V32" s="79">
        <f t="shared" si="51"/>
        <v>5.0993000924164367E-3</v>
      </c>
      <c r="W32" s="80">
        <f t="shared" si="52"/>
        <v>1.757104419659411E-2</v>
      </c>
      <c r="X32" s="69">
        <v>81.991</v>
      </c>
      <c r="Y32" s="70">
        <v>332.06400000000002</v>
      </c>
      <c r="Z32" s="71">
        <v>129.79300000000001</v>
      </c>
      <c r="AA32" s="78">
        <f t="shared" si="33"/>
        <v>0.12358778109880986</v>
      </c>
      <c r="AB32" s="79">
        <f t="shared" si="53"/>
        <v>2.0629282951010519E-2</v>
      </c>
      <c r="AC32" s="80">
        <f t="shared" si="54"/>
        <v>2.2140077545189041E-2</v>
      </c>
      <c r="AD32" s="69">
        <v>74.305999999999997</v>
      </c>
      <c r="AE32" s="70">
        <v>161.10300000000001</v>
      </c>
      <c r="AF32" s="70">
        <v>121.52800000000001</v>
      </c>
      <c r="AG32" s="70">
        <f t="shared" si="55"/>
        <v>47.222000000000008</v>
      </c>
      <c r="AH32" s="71">
        <f t="shared" si="56"/>
        <v>-39.575000000000003</v>
      </c>
      <c r="AI32" s="69">
        <v>0</v>
      </c>
      <c r="AJ32" s="70">
        <v>0</v>
      </c>
      <c r="AK32" s="70">
        <v>0</v>
      </c>
      <c r="AL32" s="70">
        <f t="shared" si="57"/>
        <v>0</v>
      </c>
      <c r="AM32" s="71">
        <f t="shared" si="58"/>
        <v>0</v>
      </c>
      <c r="AN32" s="78">
        <f t="shared" si="35"/>
        <v>0.12657900876579009</v>
      </c>
      <c r="AO32" s="79">
        <f t="shared" si="59"/>
        <v>3.2145557368402244E-2</v>
      </c>
      <c r="AP32" s="80">
        <f t="shared" si="60"/>
        <v>7.751592565764226E-2</v>
      </c>
      <c r="AQ32" s="78">
        <f t="shared" si="38"/>
        <v>0</v>
      </c>
      <c r="AR32" s="79">
        <f t="shared" si="61"/>
        <v>0</v>
      </c>
      <c r="AS32" s="80">
        <f t="shared" si="62"/>
        <v>0</v>
      </c>
      <c r="AT32" s="78">
        <f t="shared" si="40"/>
        <v>0</v>
      </c>
      <c r="AU32" s="79">
        <f t="shared" si="63"/>
        <v>0</v>
      </c>
      <c r="AV32" s="80">
        <f t="shared" si="64"/>
        <v>0</v>
      </c>
      <c r="AW32" s="69">
        <v>902</v>
      </c>
      <c r="AX32" s="70">
        <v>2905</v>
      </c>
      <c r="AY32" s="71">
        <v>695</v>
      </c>
      <c r="AZ32" s="69">
        <v>29</v>
      </c>
      <c r="BA32" s="70">
        <v>29.25</v>
      </c>
      <c r="BB32" s="71">
        <v>29</v>
      </c>
      <c r="BC32" s="69">
        <v>45.5</v>
      </c>
      <c r="BD32" s="70">
        <v>45.25</v>
      </c>
      <c r="BE32" s="71">
        <v>42.5</v>
      </c>
      <c r="BF32" s="92">
        <f t="shared" si="65"/>
        <v>7.9885057471264362</v>
      </c>
      <c r="BG32" s="93">
        <f t="shared" si="66"/>
        <v>-2.3793103448275863</v>
      </c>
      <c r="BH32" s="94">
        <f t="shared" si="67"/>
        <v>-0.28784752922684032</v>
      </c>
      <c r="BI32" s="92">
        <f t="shared" si="68"/>
        <v>5.450980392156862</v>
      </c>
      <c r="BJ32" s="93">
        <f t="shared" si="69"/>
        <v>-1.1570782159017465</v>
      </c>
      <c r="BK32" s="94">
        <f t="shared" si="70"/>
        <v>0.10107247318816981</v>
      </c>
      <c r="BL32" s="69">
        <v>80</v>
      </c>
      <c r="BM32" s="70">
        <v>80</v>
      </c>
      <c r="BN32" s="71">
        <v>80</v>
      </c>
      <c r="BO32" s="69">
        <v>4672</v>
      </c>
      <c r="BP32" s="70">
        <v>15566</v>
      </c>
      <c r="BQ32" s="71">
        <v>3869</v>
      </c>
      <c r="BR32" s="69">
        <f t="shared" si="42"/>
        <v>271.44197467045745</v>
      </c>
      <c r="BS32" s="70">
        <f t="shared" si="71"/>
        <v>100.99034795812869</v>
      </c>
      <c r="BT32" s="71">
        <f t="shared" si="72"/>
        <v>61.159757016596473</v>
      </c>
      <c r="BU32" s="69">
        <f t="shared" si="43"/>
        <v>1511.0920863309352</v>
      </c>
      <c r="BV32" s="70">
        <f t="shared" si="73"/>
        <v>628.22068943514807</v>
      </c>
      <c r="BW32" s="71">
        <f t="shared" si="74"/>
        <v>384.32685397293176</v>
      </c>
      <c r="BX32" s="170">
        <f t="shared" si="44"/>
        <v>5.5669064748201436</v>
      </c>
      <c r="BY32" s="237">
        <f t="shared" si="75"/>
        <v>0.38730558790218339</v>
      </c>
      <c r="BZ32" s="165">
        <f t="shared" si="76"/>
        <v>0.20855879840017799</v>
      </c>
      <c r="CA32" s="101">
        <f t="shared" si="77"/>
        <v>0.54339887640449436</v>
      </c>
      <c r="CB32" s="102">
        <f t="shared" si="78"/>
        <v>-0.11278089887640452</v>
      </c>
      <c r="CC32" s="250">
        <f t="shared" si="79"/>
        <v>1.0316684623672523E-2</v>
      </c>
      <c r="CD32" s="284"/>
      <c r="CE32" s="285"/>
      <c r="CF32" s="275"/>
    </row>
    <row r="33" spans="1:84" s="143" customFormat="1" ht="15" customHeight="1" x14ac:dyDescent="0.2">
      <c r="A33" s="142" t="s">
        <v>125</v>
      </c>
      <c r="B33" s="197" t="s">
        <v>128</v>
      </c>
      <c r="C33" s="93">
        <v>741.56899999999996</v>
      </c>
      <c r="D33" s="93">
        <v>2997.9609999999998</v>
      </c>
      <c r="E33" s="93">
        <v>1360.12</v>
      </c>
      <c r="F33" s="92">
        <v>507.15100000000001</v>
      </c>
      <c r="G33" s="93">
        <v>3010.1469999999999</v>
      </c>
      <c r="H33" s="94">
        <v>1411.4459999999999</v>
      </c>
      <c r="I33" s="159">
        <f t="shared" si="30"/>
        <v>0.96363587413191865</v>
      </c>
      <c r="J33" s="251">
        <f t="shared" si="47"/>
        <v>-0.49858938027948918</v>
      </c>
      <c r="K33" s="252">
        <f t="shared" si="48"/>
        <v>-3.2315818592722367E-2</v>
      </c>
      <c r="L33" s="92">
        <v>445.04300000000001</v>
      </c>
      <c r="M33" s="93">
        <v>2093.7559999999999</v>
      </c>
      <c r="N33" s="93">
        <v>870.15599999999995</v>
      </c>
      <c r="O33" s="98">
        <f t="shared" si="16"/>
        <v>0.61649967480158641</v>
      </c>
      <c r="P33" s="99">
        <f t="shared" si="49"/>
        <v>-0.26103581265678399</v>
      </c>
      <c r="Q33" s="100">
        <f t="shared" si="50"/>
        <v>-7.9066355694598633E-2</v>
      </c>
      <c r="R33" s="92">
        <v>15.410000000000004</v>
      </c>
      <c r="S33" s="93">
        <v>713.55000000000007</v>
      </c>
      <c r="T33" s="94">
        <v>409.49799999999993</v>
      </c>
      <c r="U33" s="101">
        <f t="shared" si="31"/>
        <v>0.29012657940863479</v>
      </c>
      <c r="V33" s="102">
        <f t="shared" si="51"/>
        <v>0.25974115179437396</v>
      </c>
      <c r="W33" s="103">
        <f t="shared" si="52"/>
        <v>5.3078355517907821E-2</v>
      </c>
      <c r="X33" s="92">
        <v>46.698</v>
      </c>
      <c r="Y33" s="93">
        <v>202.84100000000001</v>
      </c>
      <c r="Z33" s="94">
        <v>131.792</v>
      </c>
      <c r="AA33" s="101">
        <f t="shared" si="33"/>
        <v>9.3373745789778723E-2</v>
      </c>
      <c r="AB33" s="102">
        <f t="shared" si="53"/>
        <v>1.294660862409952E-3</v>
      </c>
      <c r="AC33" s="103">
        <f t="shared" si="54"/>
        <v>2.5988000176690715E-2</v>
      </c>
      <c r="AD33" s="92">
        <v>379.60399999999998</v>
      </c>
      <c r="AE33" s="93">
        <v>140.40199999999999</v>
      </c>
      <c r="AF33" s="93">
        <v>376.77600000000001</v>
      </c>
      <c r="AG33" s="93">
        <f t="shared" si="55"/>
        <v>-2.8279999999999745</v>
      </c>
      <c r="AH33" s="94">
        <f t="shared" si="56"/>
        <v>236.37400000000002</v>
      </c>
      <c r="AI33" s="92">
        <v>0</v>
      </c>
      <c r="AJ33" s="93">
        <v>0</v>
      </c>
      <c r="AK33" s="93">
        <v>0</v>
      </c>
      <c r="AL33" s="93">
        <f t="shared" si="57"/>
        <v>0</v>
      </c>
      <c r="AM33" s="94">
        <f t="shared" si="58"/>
        <v>0</v>
      </c>
      <c r="AN33" s="101">
        <f t="shared" si="35"/>
        <v>0.27701673381760433</v>
      </c>
      <c r="AO33" s="102">
        <f t="shared" si="59"/>
        <v>-0.23487629299446572</v>
      </c>
      <c r="AP33" s="103">
        <f t="shared" si="60"/>
        <v>0.23018423666370541</v>
      </c>
      <c r="AQ33" s="101">
        <f t="shared" si="38"/>
        <v>0</v>
      </c>
      <c r="AR33" s="102">
        <f t="shared" si="61"/>
        <v>0</v>
      </c>
      <c r="AS33" s="103">
        <f t="shared" si="62"/>
        <v>0</v>
      </c>
      <c r="AT33" s="101">
        <f t="shared" si="40"/>
        <v>0</v>
      </c>
      <c r="AU33" s="102">
        <f t="shared" si="63"/>
        <v>0</v>
      </c>
      <c r="AV33" s="103">
        <f t="shared" si="64"/>
        <v>0</v>
      </c>
      <c r="AW33" s="92">
        <v>951</v>
      </c>
      <c r="AX33" s="93">
        <v>2781</v>
      </c>
      <c r="AY33" s="94">
        <v>498</v>
      </c>
      <c r="AZ33" s="92">
        <v>28</v>
      </c>
      <c r="BA33" s="93">
        <v>27</v>
      </c>
      <c r="BB33" s="94">
        <v>26</v>
      </c>
      <c r="BC33" s="92">
        <v>50</v>
      </c>
      <c r="BD33" s="93">
        <v>35</v>
      </c>
      <c r="BE33" s="94">
        <v>35</v>
      </c>
      <c r="BF33" s="92">
        <f t="shared" si="65"/>
        <v>6.3846153846153841</v>
      </c>
      <c r="BG33" s="93">
        <f t="shared" si="66"/>
        <v>-4.936813186813187</v>
      </c>
      <c r="BH33" s="94">
        <f t="shared" si="67"/>
        <v>-2.1987179487179498</v>
      </c>
      <c r="BI33" s="92">
        <f t="shared" si="68"/>
        <v>4.7428571428571429</v>
      </c>
      <c r="BJ33" s="93">
        <f t="shared" si="69"/>
        <v>-1.597142857142857</v>
      </c>
      <c r="BK33" s="94">
        <f t="shared" si="70"/>
        <v>-1.8785714285714281</v>
      </c>
      <c r="BL33" s="92">
        <v>100</v>
      </c>
      <c r="BM33" s="93">
        <v>108</v>
      </c>
      <c r="BN33" s="94">
        <v>100</v>
      </c>
      <c r="BO33" s="92">
        <v>4697</v>
      </c>
      <c r="BP33" s="93">
        <v>13987</v>
      </c>
      <c r="BQ33" s="94">
        <v>3735</v>
      </c>
      <c r="BR33" s="92">
        <f t="shared" si="42"/>
        <v>377.89718875502007</v>
      </c>
      <c r="BS33" s="93">
        <f t="shared" si="71"/>
        <v>269.92380148655081</v>
      </c>
      <c r="BT33" s="94">
        <f t="shared" si="72"/>
        <v>162.68685058386114</v>
      </c>
      <c r="BU33" s="92">
        <f t="shared" si="43"/>
        <v>2834.2289156626507</v>
      </c>
      <c r="BV33" s="93">
        <f t="shared" si="73"/>
        <v>2300.9471070401482</v>
      </c>
      <c r="BW33" s="94">
        <f t="shared" si="74"/>
        <v>1751.8315765759912</v>
      </c>
      <c r="BX33" s="171">
        <f t="shared" si="44"/>
        <v>7.5</v>
      </c>
      <c r="BY33" s="253">
        <f t="shared" si="75"/>
        <v>2.5609884332281805</v>
      </c>
      <c r="BZ33" s="254">
        <f t="shared" si="76"/>
        <v>2.470514203523912</v>
      </c>
      <c r="CA33" s="101">
        <f t="shared" si="77"/>
        <v>0.41966292134831462</v>
      </c>
      <c r="CB33" s="102">
        <f t="shared" si="78"/>
        <v>-0.10808988764044936</v>
      </c>
      <c r="CC33" s="250">
        <f t="shared" si="79"/>
        <v>6.4843032966782399E-2</v>
      </c>
      <c r="CD33" s="284"/>
      <c r="CE33" s="285"/>
      <c r="CF33" s="275"/>
    </row>
    <row r="34" spans="1:84" s="143" customFormat="1" ht="15" customHeight="1" x14ac:dyDescent="0.2">
      <c r="A34" s="142" t="s">
        <v>129</v>
      </c>
      <c r="B34" s="197" t="s">
        <v>130</v>
      </c>
      <c r="C34" s="93">
        <v>438.733</v>
      </c>
      <c r="D34" s="93">
        <v>2095.8649999999998</v>
      </c>
      <c r="E34" s="93">
        <v>654.16899999999998</v>
      </c>
      <c r="F34" s="92">
        <v>451.64</v>
      </c>
      <c r="G34" s="93">
        <v>1904.7470000000001</v>
      </c>
      <c r="H34" s="94">
        <v>625.096</v>
      </c>
      <c r="I34" s="159">
        <f t="shared" si="30"/>
        <v>1.0465096561168203</v>
      </c>
      <c r="J34" s="251">
        <f t="shared" si="47"/>
        <v>7.5087727146844196E-2</v>
      </c>
      <c r="K34" s="252">
        <f t="shared" si="48"/>
        <v>-5.3828079025957098E-2</v>
      </c>
      <c r="L34" s="92">
        <v>362.02100000000002</v>
      </c>
      <c r="M34" s="93">
        <v>1537.865</v>
      </c>
      <c r="N34" s="93">
        <v>511.08600000000001</v>
      </c>
      <c r="O34" s="98">
        <f t="shared" si="16"/>
        <v>0.81761201479452761</v>
      </c>
      <c r="P34" s="99">
        <f t="shared" si="49"/>
        <v>1.6042180413161855E-2</v>
      </c>
      <c r="Q34" s="100">
        <f t="shared" si="50"/>
        <v>1.0226572003437795E-2</v>
      </c>
      <c r="R34" s="92">
        <v>67.245999999999967</v>
      </c>
      <c r="S34" s="93">
        <v>260.64100000000008</v>
      </c>
      <c r="T34" s="94">
        <v>85.822999999999993</v>
      </c>
      <c r="U34" s="101">
        <f t="shared" si="31"/>
        <v>0.13729571137873223</v>
      </c>
      <c r="V34" s="102">
        <f t="shared" si="51"/>
        <v>-1.1597212188710793E-2</v>
      </c>
      <c r="W34" s="103">
        <f t="shared" si="52"/>
        <v>4.5811562454542432E-4</v>
      </c>
      <c r="X34" s="92">
        <v>22.373000000000001</v>
      </c>
      <c r="Y34" s="93">
        <v>106.241</v>
      </c>
      <c r="Z34" s="94">
        <v>28.187000000000001</v>
      </c>
      <c r="AA34" s="101">
        <f t="shared" si="33"/>
        <v>4.5092273826740213E-2</v>
      </c>
      <c r="AB34" s="102">
        <f t="shared" si="53"/>
        <v>-4.4449682244510069E-3</v>
      </c>
      <c r="AC34" s="103">
        <f t="shared" si="54"/>
        <v>-1.0684687627983171E-2</v>
      </c>
      <c r="AD34" s="92">
        <v>200.50800000000001</v>
      </c>
      <c r="AE34" s="93">
        <v>206.14699999999999</v>
      </c>
      <c r="AF34" s="93">
        <v>289.00099999999998</v>
      </c>
      <c r="AG34" s="93">
        <f t="shared" si="55"/>
        <v>88.492999999999967</v>
      </c>
      <c r="AH34" s="94">
        <f t="shared" si="56"/>
        <v>82.853999999999985</v>
      </c>
      <c r="AI34" s="92">
        <v>0</v>
      </c>
      <c r="AJ34" s="93">
        <v>0</v>
      </c>
      <c r="AK34" s="93">
        <v>0</v>
      </c>
      <c r="AL34" s="93">
        <f t="shared" si="57"/>
        <v>0</v>
      </c>
      <c r="AM34" s="94">
        <f t="shared" si="58"/>
        <v>0</v>
      </c>
      <c r="AN34" s="101">
        <f t="shared" si="35"/>
        <v>0.44178339236496988</v>
      </c>
      <c r="AO34" s="102">
        <f t="shared" si="59"/>
        <v>-1.5232605975706581E-2</v>
      </c>
      <c r="AP34" s="103">
        <f t="shared" si="60"/>
        <v>0.34342448088927846</v>
      </c>
      <c r="AQ34" s="101">
        <f t="shared" si="38"/>
        <v>0</v>
      </c>
      <c r="AR34" s="102">
        <f t="shared" si="61"/>
        <v>0</v>
      </c>
      <c r="AS34" s="103">
        <f t="shared" si="62"/>
        <v>0</v>
      </c>
      <c r="AT34" s="101">
        <f t="shared" si="40"/>
        <v>0</v>
      </c>
      <c r="AU34" s="102">
        <f t="shared" si="63"/>
        <v>0</v>
      </c>
      <c r="AV34" s="103">
        <f t="shared" si="64"/>
        <v>0</v>
      </c>
      <c r="AW34" s="92">
        <v>596</v>
      </c>
      <c r="AX34" s="93">
        <v>2160</v>
      </c>
      <c r="AY34" s="94">
        <v>542</v>
      </c>
      <c r="AZ34" s="92">
        <v>17</v>
      </c>
      <c r="BA34" s="93">
        <v>17</v>
      </c>
      <c r="BB34" s="94">
        <v>17</v>
      </c>
      <c r="BC34" s="92">
        <v>29.5</v>
      </c>
      <c r="BD34" s="93">
        <v>29</v>
      </c>
      <c r="BE34" s="94">
        <v>27</v>
      </c>
      <c r="BF34" s="92">
        <f t="shared" si="65"/>
        <v>10.627450980392156</v>
      </c>
      <c r="BG34" s="93">
        <f t="shared" si="66"/>
        <v>-1.0588235294117663</v>
      </c>
      <c r="BH34" s="94">
        <f t="shared" si="67"/>
        <v>3.9215686274509665E-2</v>
      </c>
      <c r="BI34" s="92">
        <f t="shared" si="68"/>
        <v>6.6913580246913575</v>
      </c>
      <c r="BJ34" s="93">
        <f t="shared" si="69"/>
        <v>-4.3105252144800765E-2</v>
      </c>
      <c r="BK34" s="94">
        <f t="shared" si="70"/>
        <v>0.48446147296721964</v>
      </c>
      <c r="BL34" s="92">
        <v>60</v>
      </c>
      <c r="BM34" s="93">
        <v>60</v>
      </c>
      <c r="BN34" s="94">
        <v>60</v>
      </c>
      <c r="BO34" s="92">
        <v>3198</v>
      </c>
      <c r="BP34" s="93">
        <v>11201</v>
      </c>
      <c r="BQ34" s="94">
        <v>2766</v>
      </c>
      <c r="BR34" s="92">
        <f t="shared" si="42"/>
        <v>225.99276934201012</v>
      </c>
      <c r="BS34" s="93">
        <f t="shared" si="71"/>
        <v>84.76700323819523</v>
      </c>
      <c r="BT34" s="94">
        <f t="shared" si="72"/>
        <v>55.941256084265262</v>
      </c>
      <c r="BU34" s="92">
        <f t="shared" si="43"/>
        <v>1153.3136531365315</v>
      </c>
      <c r="BV34" s="93">
        <f t="shared" si="73"/>
        <v>395.52841823720257</v>
      </c>
      <c r="BW34" s="94">
        <f t="shared" si="74"/>
        <v>271.48633832171663</v>
      </c>
      <c r="BX34" s="171">
        <f t="shared" si="44"/>
        <v>5.1033210332103325</v>
      </c>
      <c r="BY34" s="253">
        <f t="shared" si="75"/>
        <v>-0.26245077887020418</v>
      </c>
      <c r="BZ34" s="254">
        <f t="shared" si="76"/>
        <v>-8.2327114937815971E-2</v>
      </c>
      <c r="CA34" s="101">
        <f t="shared" si="77"/>
        <v>0.51797752808988762</v>
      </c>
      <c r="CB34" s="102">
        <f t="shared" si="78"/>
        <v>-8.0898876404494335E-2</v>
      </c>
      <c r="CC34" s="250">
        <f t="shared" si="79"/>
        <v>6.5163408752757501E-3</v>
      </c>
      <c r="CD34" s="284"/>
      <c r="CE34" s="285"/>
      <c r="CF34" s="275"/>
    </row>
    <row r="35" spans="1:84" s="143" customFormat="1" ht="15" customHeight="1" x14ac:dyDescent="0.2">
      <c r="A35" s="142" t="s">
        <v>129</v>
      </c>
      <c r="B35" s="197" t="s">
        <v>131</v>
      </c>
      <c r="C35" s="93">
        <v>2321.7869999999998</v>
      </c>
      <c r="D35" s="93">
        <v>10235.364</v>
      </c>
      <c r="E35" s="93">
        <v>3003.3009999999999</v>
      </c>
      <c r="F35" s="92">
        <v>2371.8939999999998</v>
      </c>
      <c r="G35" s="93">
        <v>10268.852000000001</v>
      </c>
      <c r="H35" s="94">
        <v>3240.0819999999999</v>
      </c>
      <c r="I35" s="159">
        <f t="shared" si="30"/>
        <v>0.92692129396725143</v>
      </c>
      <c r="J35" s="251">
        <f t="shared" si="47"/>
        <v>-5.1953394361990979E-2</v>
      </c>
      <c r="K35" s="252">
        <f t="shared" si="48"/>
        <v>-6.9817582004473411E-2</v>
      </c>
      <c r="L35" s="92">
        <v>1306.4359999999999</v>
      </c>
      <c r="M35" s="93">
        <v>6585.7039999999997</v>
      </c>
      <c r="N35" s="93">
        <v>2085.587</v>
      </c>
      <c r="O35" s="98">
        <f t="shared" si="16"/>
        <v>0.64368340060529339</v>
      </c>
      <c r="P35" s="99">
        <f t="shared" si="49"/>
        <v>9.2884756146476954E-2</v>
      </c>
      <c r="Q35" s="100">
        <f t="shared" si="50"/>
        <v>2.3552365612503623E-3</v>
      </c>
      <c r="R35" s="92">
        <v>679.06499999999983</v>
      </c>
      <c r="S35" s="93">
        <v>2143.9890000000009</v>
      </c>
      <c r="T35" s="94">
        <v>624.66</v>
      </c>
      <c r="U35" s="101">
        <f t="shared" si="31"/>
        <v>0.19279141700734734</v>
      </c>
      <c r="V35" s="102">
        <f t="shared" si="51"/>
        <v>-9.350510383211677E-2</v>
      </c>
      <c r="W35" s="103">
        <f t="shared" si="52"/>
        <v>-1.5994238877069022E-2</v>
      </c>
      <c r="X35" s="92">
        <v>386.39300000000003</v>
      </c>
      <c r="Y35" s="93">
        <v>1539.1590000000001</v>
      </c>
      <c r="Z35" s="94">
        <v>529.83499999999992</v>
      </c>
      <c r="AA35" s="101">
        <f t="shared" si="33"/>
        <v>0.1635251823873593</v>
      </c>
      <c r="AB35" s="102">
        <f t="shared" si="53"/>
        <v>6.2034768563989928E-4</v>
      </c>
      <c r="AC35" s="103">
        <f t="shared" si="54"/>
        <v>1.3639002315818688E-2</v>
      </c>
      <c r="AD35" s="92">
        <v>1417.298</v>
      </c>
      <c r="AE35" s="93">
        <v>1736.8610000000001</v>
      </c>
      <c r="AF35" s="93">
        <v>1781.22</v>
      </c>
      <c r="AG35" s="93">
        <f t="shared" si="55"/>
        <v>363.92200000000003</v>
      </c>
      <c r="AH35" s="94">
        <f t="shared" si="56"/>
        <v>44.358999999999924</v>
      </c>
      <c r="AI35" s="92">
        <v>0</v>
      </c>
      <c r="AJ35" s="93">
        <v>0</v>
      </c>
      <c r="AK35" s="93">
        <v>0</v>
      </c>
      <c r="AL35" s="93">
        <f t="shared" si="57"/>
        <v>0</v>
      </c>
      <c r="AM35" s="94">
        <f t="shared" si="58"/>
        <v>0</v>
      </c>
      <c r="AN35" s="101">
        <f t="shared" si="35"/>
        <v>0.59308740615742483</v>
      </c>
      <c r="AO35" s="102">
        <f t="shared" si="59"/>
        <v>-1.7346712045493873E-2</v>
      </c>
      <c r="AP35" s="103">
        <f t="shared" si="60"/>
        <v>0.4233952486533048</v>
      </c>
      <c r="AQ35" s="101">
        <f t="shared" si="38"/>
        <v>0</v>
      </c>
      <c r="AR35" s="102">
        <f t="shared" si="61"/>
        <v>0</v>
      </c>
      <c r="AS35" s="103">
        <f t="shared" si="62"/>
        <v>0</v>
      </c>
      <c r="AT35" s="101">
        <f t="shared" si="40"/>
        <v>0</v>
      </c>
      <c r="AU35" s="102">
        <f t="shared" si="63"/>
        <v>0</v>
      </c>
      <c r="AV35" s="103">
        <f t="shared" si="64"/>
        <v>0</v>
      </c>
      <c r="AW35" s="92">
        <v>2529</v>
      </c>
      <c r="AX35" s="93">
        <v>8160</v>
      </c>
      <c r="AY35" s="94">
        <v>1735</v>
      </c>
      <c r="AZ35" s="92">
        <v>42</v>
      </c>
      <c r="BA35" s="93">
        <v>53</v>
      </c>
      <c r="BB35" s="94">
        <v>52.5</v>
      </c>
      <c r="BC35" s="92">
        <v>103</v>
      </c>
      <c r="BD35" s="93">
        <v>132</v>
      </c>
      <c r="BE35" s="94">
        <v>127.5</v>
      </c>
      <c r="BF35" s="92">
        <f t="shared" si="65"/>
        <v>11.015873015873018</v>
      </c>
      <c r="BG35" s="93">
        <f t="shared" si="66"/>
        <v>-9.0555555555555554</v>
      </c>
      <c r="BH35" s="94">
        <f t="shared" si="67"/>
        <v>-1.8143156633722644</v>
      </c>
      <c r="BI35" s="92">
        <f t="shared" si="68"/>
        <v>4.5359477124183005</v>
      </c>
      <c r="BJ35" s="93">
        <f t="shared" si="69"/>
        <v>-3.6485183069991756</v>
      </c>
      <c r="BK35" s="94">
        <f t="shared" si="70"/>
        <v>-0.61556743909685085</v>
      </c>
      <c r="BL35" s="92">
        <v>280</v>
      </c>
      <c r="BM35" s="93">
        <v>272</v>
      </c>
      <c r="BN35" s="94">
        <v>267</v>
      </c>
      <c r="BO35" s="92">
        <v>15379</v>
      </c>
      <c r="BP35" s="93">
        <v>52794</v>
      </c>
      <c r="BQ35" s="94">
        <v>11673</v>
      </c>
      <c r="BR35" s="92">
        <f t="shared" si="42"/>
        <v>277.57063308489677</v>
      </c>
      <c r="BS35" s="93">
        <f t="shared" si="71"/>
        <v>123.34122935253447</v>
      </c>
      <c r="BT35" s="94">
        <f t="shared" si="72"/>
        <v>83.062696576960263</v>
      </c>
      <c r="BU35" s="92">
        <f t="shared" si="43"/>
        <v>1867.4824207492795</v>
      </c>
      <c r="BV35" s="93">
        <f t="shared" si="73"/>
        <v>929.60420801697421</v>
      </c>
      <c r="BW35" s="94">
        <f t="shared" si="74"/>
        <v>609.04467565124037</v>
      </c>
      <c r="BX35" s="171">
        <f t="shared" si="44"/>
        <v>6.7279538904899132</v>
      </c>
      <c r="BY35" s="253">
        <f t="shared" si="75"/>
        <v>0.6468941830956858</v>
      </c>
      <c r="BZ35" s="254">
        <f t="shared" si="76"/>
        <v>0.25810094931344274</v>
      </c>
      <c r="CA35" s="101">
        <f t="shared" si="77"/>
        <v>0.49122585532129781</v>
      </c>
      <c r="CB35" s="102">
        <f t="shared" si="78"/>
        <v>-0.12590897613937635</v>
      </c>
      <c r="CC35" s="250">
        <f t="shared" si="79"/>
        <v>-4.0542879569918977E-2</v>
      </c>
      <c r="CD35" s="284"/>
      <c r="CE35" s="285"/>
      <c r="CF35" s="275"/>
    </row>
    <row r="36" spans="1:84" s="258" customFormat="1" ht="15" customHeight="1" x14ac:dyDescent="0.2">
      <c r="A36" s="257" t="s">
        <v>132</v>
      </c>
      <c r="B36" s="199" t="s">
        <v>133</v>
      </c>
      <c r="C36" s="93">
        <v>1435.7529999999999</v>
      </c>
      <c r="D36" s="93">
        <v>7310.1289999999999</v>
      </c>
      <c r="E36" s="93">
        <v>2243.8270000000002</v>
      </c>
      <c r="F36" s="92">
        <v>1414.393</v>
      </c>
      <c r="G36" s="93">
        <v>7205.0339999999997</v>
      </c>
      <c r="H36" s="94">
        <v>2144.0250000000001</v>
      </c>
      <c r="I36" s="159">
        <f t="shared" si="30"/>
        <v>1.0465488975175197</v>
      </c>
      <c r="J36" s="251">
        <f t="shared" si="47"/>
        <v>3.1447012822106268E-2</v>
      </c>
      <c r="K36" s="252">
        <f t="shared" si="48"/>
        <v>3.1962568015118986E-2</v>
      </c>
      <c r="L36" s="92">
        <v>1078.23</v>
      </c>
      <c r="M36" s="93">
        <v>4933.8630000000003</v>
      </c>
      <c r="N36" s="93">
        <v>1043.057</v>
      </c>
      <c r="O36" s="98">
        <f t="shared" si="16"/>
        <v>0.48649479367078274</v>
      </c>
      <c r="P36" s="99">
        <f t="shared" si="49"/>
        <v>-0.27583222576440958</v>
      </c>
      <c r="Q36" s="100">
        <f t="shared" si="50"/>
        <v>-0.19828518099692882</v>
      </c>
      <c r="R36" s="92">
        <v>121.76100000000002</v>
      </c>
      <c r="S36" s="93">
        <v>1400.5949999999993</v>
      </c>
      <c r="T36" s="94">
        <v>779.02400000000011</v>
      </c>
      <c r="U36" s="101">
        <f t="shared" si="31"/>
        <v>0.36334650948566366</v>
      </c>
      <c r="V36" s="102">
        <f t="shared" si="51"/>
        <v>0.27725940356814283</v>
      </c>
      <c r="W36" s="103">
        <f t="shared" si="52"/>
        <v>0.16895533797974163</v>
      </c>
      <c r="X36" s="92">
        <v>214.40199999999999</v>
      </c>
      <c r="Y36" s="93">
        <v>870.57600000000002</v>
      </c>
      <c r="Z36" s="94">
        <v>321.94400000000002</v>
      </c>
      <c r="AA36" s="101">
        <f t="shared" si="33"/>
        <v>0.1501586968435536</v>
      </c>
      <c r="AB36" s="102">
        <f t="shared" si="53"/>
        <v>-1.4271778037332483E-3</v>
      </c>
      <c r="AC36" s="103">
        <f t="shared" si="54"/>
        <v>2.932984301718719E-2</v>
      </c>
      <c r="AD36" s="92">
        <v>1563.2139999999999</v>
      </c>
      <c r="AE36" s="93">
        <v>1733.192</v>
      </c>
      <c r="AF36" s="93">
        <v>1301.9659999999999</v>
      </c>
      <c r="AG36" s="93">
        <f t="shared" si="55"/>
        <v>-261.24800000000005</v>
      </c>
      <c r="AH36" s="94">
        <f t="shared" si="56"/>
        <v>-431.22600000000011</v>
      </c>
      <c r="AI36" s="92">
        <v>494.23500000000001</v>
      </c>
      <c r="AJ36" s="93">
        <v>676.22500000000002</v>
      </c>
      <c r="AK36" s="93">
        <v>253.709</v>
      </c>
      <c r="AL36" s="93">
        <f t="shared" si="57"/>
        <v>-240.52600000000001</v>
      </c>
      <c r="AM36" s="94">
        <f t="shared" si="58"/>
        <v>-422.51600000000002</v>
      </c>
      <c r="AN36" s="101">
        <f t="shared" si="35"/>
        <v>0.58024348579458207</v>
      </c>
      <c r="AO36" s="102">
        <f t="shared" si="59"/>
        <v>-0.50853292630415636</v>
      </c>
      <c r="AP36" s="103">
        <f t="shared" si="60"/>
        <v>0.34314890100681705</v>
      </c>
      <c r="AQ36" s="101">
        <f t="shared" si="38"/>
        <v>0.11306976874776888</v>
      </c>
      <c r="AR36" s="102">
        <f t="shared" si="61"/>
        <v>-0.23116423250453572</v>
      </c>
      <c r="AS36" s="103">
        <f t="shared" si="62"/>
        <v>2.0564561247326682E-2</v>
      </c>
      <c r="AT36" s="101">
        <f t="shared" si="40"/>
        <v>0.11833304182553842</v>
      </c>
      <c r="AU36" s="102">
        <f t="shared" si="63"/>
        <v>-0.23109954162191929</v>
      </c>
      <c r="AV36" s="103">
        <f t="shared" si="64"/>
        <v>2.4478522887806817E-2</v>
      </c>
      <c r="AW36" s="92">
        <v>1666</v>
      </c>
      <c r="AX36" s="93">
        <v>5067</v>
      </c>
      <c r="AY36" s="94">
        <v>973</v>
      </c>
      <c r="AZ36" s="92">
        <v>49</v>
      </c>
      <c r="BA36" s="93">
        <v>44</v>
      </c>
      <c r="BB36" s="94">
        <v>53</v>
      </c>
      <c r="BC36" s="92">
        <v>69</v>
      </c>
      <c r="BD36" s="93">
        <v>67</v>
      </c>
      <c r="BE36" s="94">
        <v>69</v>
      </c>
      <c r="BF36" s="92">
        <f t="shared" si="65"/>
        <v>6.1194968553459121</v>
      </c>
      <c r="BG36" s="93">
        <f t="shared" si="66"/>
        <v>-5.2138364779874218</v>
      </c>
      <c r="BH36" s="94">
        <f t="shared" si="67"/>
        <v>-3.4770940537449961</v>
      </c>
      <c r="BI36" s="92">
        <f t="shared" si="68"/>
        <v>4.7004830917874392</v>
      </c>
      <c r="BJ36" s="93">
        <f t="shared" si="69"/>
        <v>-3.3478260869565224</v>
      </c>
      <c r="BK36" s="94">
        <f t="shared" si="70"/>
        <v>-1.6017557141827101</v>
      </c>
      <c r="BL36" s="92">
        <v>149</v>
      </c>
      <c r="BM36" s="93">
        <v>137</v>
      </c>
      <c r="BN36" s="94">
        <v>153</v>
      </c>
      <c r="BO36" s="92">
        <v>7139</v>
      </c>
      <c r="BP36" s="93">
        <v>23576</v>
      </c>
      <c r="BQ36" s="94">
        <v>5054</v>
      </c>
      <c r="BR36" s="92">
        <f t="shared" si="42"/>
        <v>424.22338741590818</v>
      </c>
      <c r="BS36" s="93">
        <f t="shared" si="71"/>
        <v>226.10138153273127</v>
      </c>
      <c r="BT36" s="94">
        <f t="shared" si="72"/>
        <v>118.61454791811383</v>
      </c>
      <c r="BU36" s="92">
        <f t="shared" si="43"/>
        <v>2203.520041109969</v>
      </c>
      <c r="BV36" s="93">
        <f t="shared" si="73"/>
        <v>1354.5446509539065</v>
      </c>
      <c r="BW36" s="94">
        <f t="shared" si="74"/>
        <v>781.56740641488318</v>
      </c>
      <c r="BX36" s="171">
        <f t="shared" si="44"/>
        <v>5.1942446043165464</v>
      </c>
      <c r="BY36" s="253">
        <f t="shared" si="75"/>
        <v>0.9091305586982994</v>
      </c>
      <c r="BZ36" s="254">
        <f t="shared" si="76"/>
        <v>0.54139281824984042</v>
      </c>
      <c r="CA36" s="101">
        <f t="shared" si="77"/>
        <v>0.37115370492766397</v>
      </c>
      <c r="CB36" s="102">
        <f t="shared" si="78"/>
        <v>-0.16719181954258711</v>
      </c>
      <c r="CC36" s="250">
        <f t="shared" si="79"/>
        <v>-0.10031914778706458</v>
      </c>
      <c r="CD36" s="284"/>
      <c r="CE36" s="285"/>
      <c r="CF36" s="275"/>
    </row>
    <row r="37" spans="1:84" s="143" customFormat="1" ht="15" customHeight="1" x14ac:dyDescent="0.2">
      <c r="A37" s="142" t="s">
        <v>134</v>
      </c>
      <c r="B37" s="197" t="s">
        <v>135</v>
      </c>
      <c r="C37" s="93">
        <v>634.74599999999998</v>
      </c>
      <c r="D37" s="93">
        <v>2644.3470000000002</v>
      </c>
      <c r="E37" s="93">
        <v>873.03300000000002</v>
      </c>
      <c r="F37" s="92">
        <v>572.77</v>
      </c>
      <c r="G37" s="93">
        <v>2119.6060000000002</v>
      </c>
      <c r="H37" s="94">
        <v>817.81700000000001</v>
      </c>
      <c r="I37" s="159">
        <f t="shared" si="30"/>
        <v>1.0675163270022512</v>
      </c>
      <c r="J37" s="251">
        <f t="shared" si="47"/>
        <v>-4.0687664128569168E-2</v>
      </c>
      <c r="K37" s="252">
        <f t="shared" si="48"/>
        <v>-0.18004902240702569</v>
      </c>
      <c r="L37" s="92">
        <v>429.05599999999998</v>
      </c>
      <c r="M37" s="93">
        <v>1599.4829999999999</v>
      </c>
      <c r="N37" s="93">
        <v>699.28800000000001</v>
      </c>
      <c r="O37" s="98">
        <f t="shared" si="16"/>
        <v>0.85506659802865437</v>
      </c>
      <c r="P37" s="99">
        <f t="shared" si="49"/>
        <v>0.10597708565894226</v>
      </c>
      <c r="Q37" s="100">
        <f t="shared" si="50"/>
        <v>0.10045324064053607</v>
      </c>
      <c r="R37" s="92">
        <v>126.893</v>
      </c>
      <c r="S37" s="93">
        <v>450.44200000000029</v>
      </c>
      <c r="T37" s="94">
        <v>88.914000000000001</v>
      </c>
      <c r="U37" s="101">
        <f t="shared" si="31"/>
        <v>0.10872114421686026</v>
      </c>
      <c r="V37" s="102">
        <f t="shared" si="51"/>
        <v>-0.11282153434521529</v>
      </c>
      <c r="W37" s="103">
        <f t="shared" si="52"/>
        <v>-0.10379099247269442</v>
      </c>
      <c r="X37" s="92">
        <v>16.821000000000002</v>
      </c>
      <c r="Y37" s="93">
        <v>69.680999999999997</v>
      </c>
      <c r="Z37" s="94">
        <v>29.614999999999998</v>
      </c>
      <c r="AA37" s="101">
        <f t="shared" si="33"/>
        <v>3.6212257754485416E-2</v>
      </c>
      <c r="AB37" s="102">
        <f t="shared" si="53"/>
        <v>6.8444486862730414E-3</v>
      </c>
      <c r="AC37" s="103">
        <f t="shared" si="54"/>
        <v>3.3377518321583491E-3</v>
      </c>
      <c r="AD37" s="92">
        <v>1441.8119999999999</v>
      </c>
      <c r="AE37" s="93">
        <v>1790.0989999999999</v>
      </c>
      <c r="AF37" s="93">
        <v>1384.34</v>
      </c>
      <c r="AG37" s="93">
        <f t="shared" si="55"/>
        <v>-57.47199999999998</v>
      </c>
      <c r="AH37" s="94">
        <f t="shared" si="56"/>
        <v>-405.75900000000001</v>
      </c>
      <c r="AI37" s="92">
        <v>208.48500000000001</v>
      </c>
      <c r="AJ37" s="93">
        <v>196.512</v>
      </c>
      <c r="AK37" s="93">
        <v>196.22399999999999</v>
      </c>
      <c r="AL37" s="93">
        <f t="shared" si="57"/>
        <v>-12.261000000000024</v>
      </c>
      <c r="AM37" s="94">
        <f t="shared" si="58"/>
        <v>-0.28800000000001091</v>
      </c>
      <c r="AN37" s="101">
        <f t="shared" si="35"/>
        <v>1.5856674375424524</v>
      </c>
      <c r="AO37" s="102">
        <f t="shared" si="59"/>
        <v>-0.68581123266578814</v>
      </c>
      <c r="AP37" s="103">
        <f t="shared" si="60"/>
        <v>0.90871429939530313</v>
      </c>
      <c r="AQ37" s="101">
        <f t="shared" si="38"/>
        <v>0.22476126331994323</v>
      </c>
      <c r="AR37" s="102">
        <f t="shared" si="61"/>
        <v>-0.103692953012259</v>
      </c>
      <c r="AS37" s="103">
        <f t="shared" si="62"/>
        <v>0.15044726443855588</v>
      </c>
      <c r="AT37" s="101">
        <f t="shared" si="40"/>
        <v>0.23993631827169157</v>
      </c>
      <c r="AU37" s="102">
        <f t="shared" si="63"/>
        <v>-0.12405795517140081</v>
      </c>
      <c r="AV37" s="103">
        <f t="shared" si="64"/>
        <v>0.14722474829123294</v>
      </c>
      <c r="AW37" s="92">
        <v>812</v>
      </c>
      <c r="AX37" s="93">
        <v>3025</v>
      </c>
      <c r="AY37" s="94">
        <v>695</v>
      </c>
      <c r="AZ37" s="92">
        <v>27</v>
      </c>
      <c r="BA37" s="93">
        <v>27</v>
      </c>
      <c r="BB37" s="94">
        <v>25</v>
      </c>
      <c r="BC37" s="92">
        <v>47</v>
      </c>
      <c r="BD37" s="93">
        <v>47</v>
      </c>
      <c r="BE37" s="94">
        <v>49</v>
      </c>
      <c r="BF37" s="92">
        <f t="shared" si="65"/>
        <v>9.2666666666666675</v>
      </c>
      <c r="BG37" s="93">
        <f t="shared" si="66"/>
        <v>-0.75802469135802397</v>
      </c>
      <c r="BH37" s="94">
        <f t="shared" si="67"/>
        <v>-6.9753086419751753E-2</v>
      </c>
      <c r="BI37" s="92">
        <f t="shared" si="68"/>
        <v>4.7278911564625856</v>
      </c>
      <c r="BJ37" s="93">
        <f t="shared" si="69"/>
        <v>-1.0309740917643646</v>
      </c>
      <c r="BK37" s="94">
        <f t="shared" si="70"/>
        <v>-0.63558402084237819</v>
      </c>
      <c r="BL37" s="92">
        <v>103</v>
      </c>
      <c r="BM37" s="93">
        <v>103</v>
      </c>
      <c r="BN37" s="94">
        <v>93</v>
      </c>
      <c r="BO37" s="92">
        <v>5691</v>
      </c>
      <c r="BP37" s="93">
        <v>22444</v>
      </c>
      <c r="BQ37" s="94">
        <v>5139</v>
      </c>
      <c r="BR37" s="92">
        <f t="shared" si="42"/>
        <v>159.13932671726016</v>
      </c>
      <c r="BS37" s="93">
        <f t="shared" si="71"/>
        <v>58.494448839909964</v>
      </c>
      <c r="BT37" s="94">
        <f t="shared" si="72"/>
        <v>64.699565533870384</v>
      </c>
      <c r="BU37" s="92">
        <f t="shared" si="43"/>
        <v>1176.715107913669</v>
      </c>
      <c r="BV37" s="93">
        <f t="shared" si="73"/>
        <v>471.33333451465421</v>
      </c>
      <c r="BW37" s="94">
        <f t="shared" si="74"/>
        <v>476.01890956656166</v>
      </c>
      <c r="BX37" s="171">
        <f t="shared" si="44"/>
        <v>7.3942446043165466</v>
      </c>
      <c r="BY37" s="253">
        <f t="shared" si="75"/>
        <v>0.38562391466137402</v>
      </c>
      <c r="BZ37" s="254">
        <f t="shared" si="76"/>
        <v>-2.5259527914858637E-2</v>
      </c>
      <c r="CA37" s="101">
        <f t="shared" si="77"/>
        <v>0.62087712939470818</v>
      </c>
      <c r="CB37" s="102">
        <f t="shared" si="78"/>
        <v>6.3340805202316552E-5</v>
      </c>
      <c r="CC37" s="250">
        <f t="shared" si="79"/>
        <v>2.3882848240299293E-2</v>
      </c>
      <c r="CD37" s="284"/>
      <c r="CE37" s="285"/>
      <c r="CF37" s="275"/>
    </row>
    <row r="38" spans="1:84" s="143" customFormat="1" ht="15" customHeight="1" x14ac:dyDescent="0.2">
      <c r="A38" s="142" t="s">
        <v>134</v>
      </c>
      <c r="B38" s="197" t="s">
        <v>136</v>
      </c>
      <c r="C38" s="93">
        <v>181.858</v>
      </c>
      <c r="D38" s="93">
        <v>853.20100000000002</v>
      </c>
      <c r="E38" s="93">
        <v>238.69300000000001</v>
      </c>
      <c r="F38" s="92">
        <v>176.97800000000001</v>
      </c>
      <c r="G38" s="93">
        <v>793.62300000000005</v>
      </c>
      <c r="H38" s="94">
        <v>226.37100000000001</v>
      </c>
      <c r="I38" s="159">
        <f t="shared" si="30"/>
        <v>1.0544327674481273</v>
      </c>
      <c r="J38" s="251">
        <f t="shared" si="47"/>
        <v>2.6858718696304962E-2</v>
      </c>
      <c r="K38" s="252">
        <f t="shared" si="48"/>
        <v>-2.0638141535105348E-2</v>
      </c>
      <c r="L38" s="92">
        <v>117.30200000000001</v>
      </c>
      <c r="M38" s="93">
        <v>595.99199999999996</v>
      </c>
      <c r="N38" s="93">
        <v>151.417</v>
      </c>
      <c r="O38" s="98">
        <f t="shared" si="16"/>
        <v>0.6688886827376298</v>
      </c>
      <c r="P38" s="99">
        <f t="shared" si="49"/>
        <v>6.0831362855283677E-3</v>
      </c>
      <c r="Q38" s="100">
        <f t="shared" si="50"/>
        <v>-8.2087536449566012E-2</v>
      </c>
      <c r="R38" s="92">
        <v>53</v>
      </c>
      <c r="S38" s="93">
        <v>178.20300000000009</v>
      </c>
      <c r="T38" s="94">
        <v>69.234000000000009</v>
      </c>
      <c r="U38" s="101">
        <f t="shared" si="31"/>
        <v>0.30584306293650693</v>
      </c>
      <c r="V38" s="102">
        <f t="shared" si="51"/>
        <v>6.370812148273397E-3</v>
      </c>
      <c r="W38" s="103">
        <f t="shared" si="52"/>
        <v>8.1299419418110808E-2</v>
      </c>
      <c r="X38" s="92">
        <v>6.6760000000000002</v>
      </c>
      <c r="Y38" s="93">
        <v>19.428000000000001</v>
      </c>
      <c r="Z38" s="94">
        <v>5.72</v>
      </c>
      <c r="AA38" s="101">
        <f t="shared" si="33"/>
        <v>2.5268254325863292E-2</v>
      </c>
      <c r="AB38" s="102">
        <f t="shared" si="53"/>
        <v>-1.2453948433801751E-2</v>
      </c>
      <c r="AC38" s="103">
        <f t="shared" si="54"/>
        <v>7.8811703145524256E-4</v>
      </c>
      <c r="AD38" s="92">
        <v>713.41700000000003</v>
      </c>
      <c r="AE38" s="93">
        <v>666.23400000000004</v>
      </c>
      <c r="AF38" s="93">
        <v>605.50900000000001</v>
      </c>
      <c r="AG38" s="93">
        <f t="shared" si="55"/>
        <v>-107.90800000000002</v>
      </c>
      <c r="AH38" s="94">
        <f t="shared" si="56"/>
        <v>-60.725000000000023</v>
      </c>
      <c r="AI38" s="92">
        <v>45.856999999999999</v>
      </c>
      <c r="AJ38" s="93">
        <v>12.593999999999999</v>
      </c>
      <c r="AK38" s="93">
        <v>8.8919999999999995</v>
      </c>
      <c r="AL38" s="93">
        <f t="shared" si="57"/>
        <v>-36.965000000000003</v>
      </c>
      <c r="AM38" s="94">
        <f t="shared" si="58"/>
        <v>-3.702</v>
      </c>
      <c r="AN38" s="101">
        <f t="shared" si="35"/>
        <v>2.5367689877792814</v>
      </c>
      <c r="AO38" s="102">
        <f t="shared" si="59"/>
        <v>-1.3861653895920742</v>
      </c>
      <c r="AP38" s="103">
        <f t="shared" si="60"/>
        <v>1.7559049240944051</v>
      </c>
      <c r="AQ38" s="101">
        <f t="shared" si="38"/>
        <v>3.7252872937203849E-2</v>
      </c>
      <c r="AR38" s="102">
        <f t="shared" si="61"/>
        <v>-0.21490540440005929</v>
      </c>
      <c r="AS38" s="103">
        <f t="shared" si="62"/>
        <v>2.2491990097169672E-2</v>
      </c>
      <c r="AT38" s="101">
        <f t="shared" si="40"/>
        <v>3.92806499065693E-2</v>
      </c>
      <c r="AU38" s="102">
        <f t="shared" si="63"/>
        <v>-0.21983065206316701</v>
      </c>
      <c r="AV38" s="103">
        <f t="shared" si="64"/>
        <v>2.3411654174338759E-2</v>
      </c>
      <c r="AW38" s="92">
        <v>188</v>
      </c>
      <c r="AX38" s="93">
        <v>575</v>
      </c>
      <c r="AY38" s="94">
        <v>172</v>
      </c>
      <c r="AZ38" s="92">
        <v>10.75</v>
      </c>
      <c r="BA38" s="93">
        <v>12</v>
      </c>
      <c r="BB38" s="94">
        <v>14</v>
      </c>
      <c r="BC38" s="92">
        <v>13</v>
      </c>
      <c r="BD38" s="93">
        <v>13</v>
      </c>
      <c r="BE38" s="94">
        <v>11</v>
      </c>
      <c r="BF38" s="92">
        <f t="shared" si="65"/>
        <v>4.0952380952380958</v>
      </c>
      <c r="BG38" s="93">
        <f t="shared" si="66"/>
        <v>-1.7342192691029892</v>
      </c>
      <c r="BH38" s="94">
        <f t="shared" si="67"/>
        <v>0.10218253968254043</v>
      </c>
      <c r="BI38" s="92">
        <f t="shared" si="68"/>
        <v>5.2121212121212119</v>
      </c>
      <c r="BJ38" s="93">
        <f t="shared" si="69"/>
        <v>0.39160839160839167</v>
      </c>
      <c r="BK38" s="94">
        <f t="shared" si="70"/>
        <v>1.5262237762237758</v>
      </c>
      <c r="BL38" s="92">
        <v>40</v>
      </c>
      <c r="BM38" s="93">
        <v>40</v>
      </c>
      <c r="BN38" s="94">
        <v>40</v>
      </c>
      <c r="BO38" s="92">
        <v>958</v>
      </c>
      <c r="BP38" s="93">
        <v>3274</v>
      </c>
      <c r="BQ38" s="94">
        <v>1252</v>
      </c>
      <c r="BR38" s="92">
        <f t="shared" si="42"/>
        <v>180.80750798722045</v>
      </c>
      <c r="BS38" s="93">
        <f t="shared" si="71"/>
        <v>-3.9294439960780778</v>
      </c>
      <c r="BT38" s="94">
        <f t="shared" si="72"/>
        <v>-61.594141371362326</v>
      </c>
      <c r="BU38" s="92">
        <f t="shared" si="43"/>
        <v>1316.1104651162791</v>
      </c>
      <c r="BV38" s="93">
        <f t="shared" si="73"/>
        <v>374.73812469074721</v>
      </c>
      <c r="BW38" s="94">
        <f t="shared" si="74"/>
        <v>-64.103447927199113</v>
      </c>
      <c r="BX38" s="171">
        <f t="shared" si="44"/>
        <v>7.2790697674418601</v>
      </c>
      <c r="BY38" s="253">
        <f t="shared" si="75"/>
        <v>2.1833250865907958</v>
      </c>
      <c r="BZ38" s="254">
        <f t="shared" si="76"/>
        <v>1.5851567239635989</v>
      </c>
      <c r="CA38" s="101">
        <f t="shared" si="77"/>
        <v>0.35168539325842696</v>
      </c>
      <c r="CB38" s="102">
        <f t="shared" si="78"/>
        <v>8.2584269662921372E-2</v>
      </c>
      <c r="CC38" s="250">
        <f t="shared" si="79"/>
        <v>0.12743881791596123</v>
      </c>
      <c r="CD38" s="284"/>
      <c r="CE38" s="285"/>
      <c r="CF38" s="275"/>
    </row>
    <row r="39" spans="1:84" s="143" customFormat="1" ht="15" customHeight="1" x14ac:dyDescent="0.2">
      <c r="A39" s="142" t="s">
        <v>134</v>
      </c>
      <c r="B39" s="197" t="s">
        <v>137</v>
      </c>
      <c r="C39" s="93">
        <v>950.14499999999998</v>
      </c>
      <c r="D39" s="93">
        <v>3895.06088</v>
      </c>
      <c r="E39" s="93">
        <v>1221.7857799999999</v>
      </c>
      <c r="F39" s="92">
        <v>952.24381999999991</v>
      </c>
      <c r="G39" s="93">
        <v>4142.1480000000001</v>
      </c>
      <c r="H39" s="94">
        <v>1248.9796299999998</v>
      </c>
      <c r="I39" s="159">
        <f t="shared" si="30"/>
        <v>0.97822714690711177</v>
      </c>
      <c r="J39" s="251">
        <f t="shared" si="47"/>
        <v>-1.9568774729848859E-2</v>
      </c>
      <c r="K39" s="252">
        <f t="shared" si="48"/>
        <v>3.7879076292541725E-2</v>
      </c>
      <c r="L39" s="92">
        <v>658.86581999999999</v>
      </c>
      <c r="M39" s="93">
        <v>2885.2593299999999</v>
      </c>
      <c r="N39" s="93">
        <v>950.28362000000004</v>
      </c>
      <c r="O39" s="98">
        <f t="shared" si="16"/>
        <v>0.7608479731570964</v>
      </c>
      <c r="P39" s="99">
        <f t="shared" si="49"/>
        <v>6.8939234909784819E-2</v>
      </c>
      <c r="Q39" s="100">
        <f t="shared" si="50"/>
        <v>6.4286833864149906E-2</v>
      </c>
      <c r="R39" s="92">
        <v>199.05999999999995</v>
      </c>
      <c r="S39" s="93">
        <v>790.53651000000036</v>
      </c>
      <c r="T39" s="94">
        <v>202.55158999999978</v>
      </c>
      <c r="U39" s="101">
        <f t="shared" si="31"/>
        <v>0.16217365370482448</v>
      </c>
      <c r="V39" s="102">
        <f t="shared" si="51"/>
        <v>-4.6869446202087994E-2</v>
      </c>
      <c r="W39" s="103">
        <f t="shared" si="52"/>
        <v>-2.8678172449142086E-2</v>
      </c>
      <c r="X39" s="92">
        <v>94.317999999999998</v>
      </c>
      <c r="Y39" s="93">
        <v>466.35215999999997</v>
      </c>
      <c r="Z39" s="94">
        <v>96.144419999999997</v>
      </c>
      <c r="AA39" s="101">
        <f t="shared" si="33"/>
        <v>7.6978373138079134E-2</v>
      </c>
      <c r="AB39" s="102">
        <f t="shared" si="53"/>
        <v>-2.206978870769688E-2</v>
      </c>
      <c r="AC39" s="103">
        <f t="shared" si="54"/>
        <v>-3.5608661415007806E-2</v>
      </c>
      <c r="AD39" s="92">
        <v>840.00199999999995</v>
      </c>
      <c r="AE39" s="93">
        <v>979.10287000000017</v>
      </c>
      <c r="AF39" s="93">
        <v>1158.9892399999999</v>
      </c>
      <c r="AG39" s="93">
        <f t="shared" si="55"/>
        <v>318.98723999999993</v>
      </c>
      <c r="AH39" s="94">
        <f t="shared" si="56"/>
        <v>179.88636999999972</v>
      </c>
      <c r="AI39" s="92">
        <v>73.05</v>
      </c>
      <c r="AJ39" s="93">
        <v>201.01938000000001</v>
      </c>
      <c r="AK39" s="93">
        <v>232.10478000000001</v>
      </c>
      <c r="AL39" s="93">
        <f t="shared" si="57"/>
        <v>159.05477999999999</v>
      </c>
      <c r="AM39" s="94">
        <f t="shared" si="58"/>
        <v>31.085399999999993</v>
      </c>
      <c r="AN39" s="101">
        <f t="shared" si="35"/>
        <v>0.94860265929760612</v>
      </c>
      <c r="AO39" s="102">
        <f t="shared" si="59"/>
        <v>6.4524965892915342E-2</v>
      </c>
      <c r="AP39" s="103">
        <f t="shared" si="60"/>
        <v>0.69723229560768085</v>
      </c>
      <c r="AQ39" s="101">
        <f t="shared" si="38"/>
        <v>0.1899717477477926</v>
      </c>
      <c r="AR39" s="102">
        <f t="shared" si="61"/>
        <v>0.11308874567968721</v>
      </c>
      <c r="AS39" s="103">
        <f t="shared" si="62"/>
        <v>0.13836295748929478</v>
      </c>
      <c r="AT39" s="101">
        <f t="shared" si="40"/>
        <v>0.18583552079228069</v>
      </c>
      <c r="AU39" s="102">
        <f t="shared" si="63"/>
        <v>0.10912197488551911</v>
      </c>
      <c r="AV39" s="103">
        <f t="shared" si="64"/>
        <v>0.13730529444595024</v>
      </c>
      <c r="AW39" s="92">
        <v>826</v>
      </c>
      <c r="AX39" s="93">
        <v>2582</v>
      </c>
      <c r="AY39" s="94">
        <v>487</v>
      </c>
      <c r="AZ39" s="92">
        <v>31.5</v>
      </c>
      <c r="BA39" s="93">
        <v>31</v>
      </c>
      <c r="BB39" s="94">
        <v>31</v>
      </c>
      <c r="BC39" s="92">
        <v>51.03</v>
      </c>
      <c r="BD39" s="93">
        <v>51</v>
      </c>
      <c r="BE39" s="94">
        <v>49</v>
      </c>
      <c r="BF39" s="92">
        <f t="shared" si="65"/>
        <v>5.236559139784946</v>
      </c>
      <c r="BG39" s="93">
        <f t="shared" si="66"/>
        <v>-3.5041816009557945</v>
      </c>
      <c r="BH39" s="94">
        <f t="shared" si="67"/>
        <v>-1.7043010752688179</v>
      </c>
      <c r="BI39" s="92">
        <f t="shared" si="68"/>
        <v>3.3129251700680271</v>
      </c>
      <c r="BJ39" s="93">
        <f t="shared" si="69"/>
        <v>-2.0825938056978623</v>
      </c>
      <c r="BK39" s="94">
        <f t="shared" si="70"/>
        <v>-0.90602907829798607</v>
      </c>
      <c r="BL39" s="92">
        <v>80</v>
      </c>
      <c r="BM39" s="93">
        <v>80</v>
      </c>
      <c r="BN39" s="94">
        <v>80</v>
      </c>
      <c r="BO39" s="92">
        <v>3930</v>
      </c>
      <c r="BP39" s="93">
        <v>11896</v>
      </c>
      <c r="BQ39" s="94">
        <v>2503</v>
      </c>
      <c r="BR39" s="92">
        <f t="shared" si="42"/>
        <v>498.99306032760683</v>
      </c>
      <c r="BS39" s="93">
        <f t="shared" si="71"/>
        <v>256.69183386450254</v>
      </c>
      <c r="BT39" s="94">
        <f t="shared" si="72"/>
        <v>150.79635555289263</v>
      </c>
      <c r="BU39" s="92">
        <f t="shared" si="43"/>
        <v>2564.6398973305954</v>
      </c>
      <c r="BV39" s="93">
        <f t="shared" si="73"/>
        <v>1411.8023428511767</v>
      </c>
      <c r="BW39" s="94">
        <f t="shared" si="74"/>
        <v>960.39977339566121</v>
      </c>
      <c r="BX39" s="171">
        <f t="shared" si="44"/>
        <v>5.1396303901437372</v>
      </c>
      <c r="BY39" s="253">
        <f t="shared" si="75"/>
        <v>0.38176114074906398</v>
      </c>
      <c r="BZ39" s="254">
        <f t="shared" si="76"/>
        <v>0.53234921276186231</v>
      </c>
      <c r="CA39" s="101">
        <f t="shared" si="77"/>
        <v>0.35154494382022472</v>
      </c>
      <c r="CB39" s="102">
        <f t="shared" si="78"/>
        <v>-0.20042134831460678</v>
      </c>
      <c r="CC39" s="250">
        <f t="shared" si="79"/>
        <v>-5.585231645374783E-2</v>
      </c>
      <c r="CD39" s="284"/>
      <c r="CE39" s="285"/>
      <c r="CF39" s="275"/>
    </row>
    <row r="40" spans="1:84" s="143" customFormat="1" ht="15" customHeight="1" x14ac:dyDescent="0.2">
      <c r="A40" s="142" t="s">
        <v>134</v>
      </c>
      <c r="B40" s="197" t="s">
        <v>138</v>
      </c>
      <c r="C40" s="93">
        <v>485.72500000000002</v>
      </c>
      <c r="D40" s="93">
        <v>2318.683</v>
      </c>
      <c r="E40" s="93">
        <v>604.84799999999996</v>
      </c>
      <c r="F40" s="92">
        <v>370.17200000000003</v>
      </c>
      <c r="G40" s="93">
        <v>2162.8130000000001</v>
      </c>
      <c r="H40" s="94">
        <v>536.024</v>
      </c>
      <c r="I40" s="159">
        <f t="shared" si="30"/>
        <v>1.128397235944659</v>
      </c>
      <c r="J40" s="251">
        <f t="shared" si="47"/>
        <v>-0.18376305710830021</v>
      </c>
      <c r="K40" s="252">
        <f t="shared" si="48"/>
        <v>5.6329054368165821E-2</v>
      </c>
      <c r="L40" s="92">
        <v>249.89099999999999</v>
      </c>
      <c r="M40" s="93">
        <v>1647.6379999999999</v>
      </c>
      <c r="N40" s="93">
        <v>381.87799999999999</v>
      </c>
      <c r="O40" s="98">
        <f t="shared" si="16"/>
        <v>0.71242705550497731</v>
      </c>
      <c r="P40" s="99">
        <f t="shared" si="49"/>
        <v>3.7359789477292904E-2</v>
      </c>
      <c r="Q40" s="100">
        <f t="shared" si="50"/>
        <v>-4.937620719041047E-2</v>
      </c>
      <c r="R40" s="92">
        <v>95.163000000000039</v>
      </c>
      <c r="S40" s="93">
        <v>413.2270000000002</v>
      </c>
      <c r="T40" s="94">
        <v>127.85800000000002</v>
      </c>
      <c r="U40" s="101">
        <f t="shared" si="31"/>
        <v>0.23853036431204577</v>
      </c>
      <c r="V40" s="102">
        <f t="shared" si="51"/>
        <v>-1.8547426552741497E-2</v>
      </c>
      <c r="W40" s="103">
        <f t="shared" si="52"/>
        <v>4.7470388253089135E-2</v>
      </c>
      <c r="X40" s="92">
        <v>25.117999999999999</v>
      </c>
      <c r="Y40" s="93">
        <v>101.94799999999999</v>
      </c>
      <c r="Z40" s="94">
        <v>26.288</v>
      </c>
      <c r="AA40" s="101">
        <f t="shared" si="33"/>
        <v>4.9042580182976879E-2</v>
      </c>
      <c r="AB40" s="102">
        <f t="shared" si="53"/>
        <v>-1.8812362924551511E-2</v>
      </c>
      <c r="AC40" s="103">
        <f t="shared" si="54"/>
        <v>1.9058189373213422E-3</v>
      </c>
      <c r="AD40" s="92">
        <v>40.204999999999998</v>
      </c>
      <c r="AE40" s="93">
        <v>283.238</v>
      </c>
      <c r="AF40" s="93">
        <v>37.426000000000002</v>
      </c>
      <c r="AG40" s="93">
        <f t="shared" si="55"/>
        <v>-2.7789999999999964</v>
      </c>
      <c r="AH40" s="94">
        <f t="shared" si="56"/>
        <v>-245.81200000000001</v>
      </c>
      <c r="AI40" s="92">
        <v>0</v>
      </c>
      <c r="AJ40" s="93">
        <v>0</v>
      </c>
      <c r="AK40" s="93">
        <v>0</v>
      </c>
      <c r="AL40" s="93">
        <f t="shared" si="57"/>
        <v>0</v>
      </c>
      <c r="AM40" s="94">
        <f t="shared" si="58"/>
        <v>0</v>
      </c>
      <c r="AN40" s="101">
        <f t="shared" si="35"/>
        <v>6.1876702907176687E-2</v>
      </c>
      <c r="AO40" s="102">
        <f t="shared" si="59"/>
        <v>-2.0896471213982401E-2</v>
      </c>
      <c r="AP40" s="103">
        <f t="shared" si="60"/>
        <v>-6.027798576738555E-2</v>
      </c>
      <c r="AQ40" s="101">
        <f t="shared" si="38"/>
        <v>0</v>
      </c>
      <c r="AR40" s="102">
        <f t="shared" si="61"/>
        <v>0</v>
      </c>
      <c r="AS40" s="103">
        <f t="shared" si="62"/>
        <v>0</v>
      </c>
      <c r="AT40" s="101">
        <f t="shared" si="40"/>
        <v>0</v>
      </c>
      <c r="AU40" s="102">
        <f t="shared" si="63"/>
        <v>0</v>
      </c>
      <c r="AV40" s="103">
        <f t="shared" si="64"/>
        <v>0</v>
      </c>
      <c r="AW40" s="92">
        <v>617</v>
      </c>
      <c r="AX40" s="93">
        <v>2102</v>
      </c>
      <c r="AY40" s="94">
        <v>357</v>
      </c>
      <c r="AZ40" s="92">
        <v>20</v>
      </c>
      <c r="BA40" s="93">
        <v>21</v>
      </c>
      <c r="BB40" s="94">
        <v>23</v>
      </c>
      <c r="BC40" s="92">
        <v>27</v>
      </c>
      <c r="BD40" s="93">
        <v>25</v>
      </c>
      <c r="BE40" s="94">
        <v>27</v>
      </c>
      <c r="BF40" s="92">
        <f t="shared" si="65"/>
        <v>5.1739130434782608</v>
      </c>
      <c r="BG40" s="93">
        <f t="shared" si="66"/>
        <v>-5.1094202898550725</v>
      </c>
      <c r="BH40" s="94">
        <f t="shared" si="67"/>
        <v>-3.1673567977915811</v>
      </c>
      <c r="BI40" s="92">
        <f t="shared" si="68"/>
        <v>4.4074074074074074</v>
      </c>
      <c r="BJ40" s="93">
        <f t="shared" si="69"/>
        <v>-3.2098765432098766</v>
      </c>
      <c r="BK40" s="94">
        <f t="shared" si="70"/>
        <v>-2.5992592592592594</v>
      </c>
      <c r="BL40" s="92">
        <v>66</v>
      </c>
      <c r="BM40" s="93">
        <v>66</v>
      </c>
      <c r="BN40" s="94">
        <v>66</v>
      </c>
      <c r="BO40" s="92">
        <v>3804</v>
      </c>
      <c r="BP40" s="93">
        <v>12653</v>
      </c>
      <c r="BQ40" s="94">
        <v>2216</v>
      </c>
      <c r="BR40" s="92">
        <f t="shared" si="42"/>
        <v>241.88808664259929</v>
      </c>
      <c r="BS40" s="93">
        <f t="shared" si="71"/>
        <v>144.5768353281934</v>
      </c>
      <c r="BT40" s="94">
        <f t="shared" si="72"/>
        <v>70.95526438700773</v>
      </c>
      <c r="BU40" s="92">
        <f t="shared" si="43"/>
        <v>1501.467787114846</v>
      </c>
      <c r="BV40" s="93">
        <f t="shared" si="73"/>
        <v>901.5131679900486</v>
      </c>
      <c r="BW40" s="94">
        <f t="shared" si="74"/>
        <v>472.53676903682504</v>
      </c>
      <c r="BX40" s="171">
        <f t="shared" si="44"/>
        <v>6.2072829131652663</v>
      </c>
      <c r="BY40" s="253">
        <f t="shared" si="75"/>
        <v>4.1966867784391404E-2</v>
      </c>
      <c r="BZ40" s="254">
        <f t="shared" si="76"/>
        <v>0.18777768005394346</v>
      </c>
      <c r="CA40" s="101">
        <f t="shared" si="77"/>
        <v>0.37725570309839973</v>
      </c>
      <c r="CB40" s="102">
        <f t="shared" si="78"/>
        <v>-0.27034388832141643</v>
      </c>
      <c r="CC40" s="250">
        <f t="shared" si="79"/>
        <v>-0.14798298515398722</v>
      </c>
      <c r="CD40" s="284"/>
      <c r="CE40" s="285"/>
      <c r="CF40" s="275"/>
    </row>
    <row r="41" spans="1:84" s="143" customFormat="1" ht="15" customHeight="1" x14ac:dyDescent="0.2">
      <c r="A41" s="142" t="s">
        <v>134</v>
      </c>
      <c r="B41" s="197" t="s">
        <v>139</v>
      </c>
      <c r="C41" s="93">
        <v>690.82100000000003</v>
      </c>
      <c r="D41" s="93">
        <v>3145.3270000000002</v>
      </c>
      <c r="E41" s="93">
        <v>877.61300000000006</v>
      </c>
      <c r="F41" s="92">
        <v>599.05499999999995</v>
      </c>
      <c r="G41" s="93">
        <v>2904.4850000000001</v>
      </c>
      <c r="H41" s="94">
        <v>948.53599999999994</v>
      </c>
      <c r="I41" s="159">
        <f t="shared" si="30"/>
        <v>0.92522898445604607</v>
      </c>
      <c r="J41" s="251">
        <f t="shared" si="47"/>
        <v>-0.22795561462083358</v>
      </c>
      <c r="K41" s="252">
        <f t="shared" si="48"/>
        <v>-0.1576917398720189</v>
      </c>
      <c r="L41" s="92">
        <v>427.11200000000002</v>
      </c>
      <c r="M41" s="93">
        <v>2118.2249999999999</v>
      </c>
      <c r="N41" s="93">
        <v>700.13800000000003</v>
      </c>
      <c r="O41" s="98">
        <f t="shared" si="16"/>
        <v>0.73812485767540725</v>
      </c>
      <c r="P41" s="99">
        <f t="shared" si="49"/>
        <v>2.5148586715311616E-2</v>
      </c>
      <c r="Q41" s="100">
        <f t="shared" si="50"/>
        <v>8.8303355828505126E-3</v>
      </c>
      <c r="R41" s="92">
        <v>136.32199999999992</v>
      </c>
      <c r="S41" s="93">
        <v>631.13400000000024</v>
      </c>
      <c r="T41" s="94">
        <v>196.32299999999992</v>
      </c>
      <c r="U41" s="101">
        <f t="shared" si="31"/>
        <v>0.20697474845446029</v>
      </c>
      <c r="V41" s="102">
        <f t="shared" si="51"/>
        <v>-2.0586994624221838E-2</v>
      </c>
      <c r="W41" s="103">
        <f t="shared" si="52"/>
        <v>-1.0321605288113767E-2</v>
      </c>
      <c r="X41" s="92">
        <v>35.621000000000002</v>
      </c>
      <c r="Y41" s="93">
        <v>155.126</v>
      </c>
      <c r="Z41" s="94">
        <v>52.075000000000003</v>
      </c>
      <c r="AA41" s="101">
        <f t="shared" si="33"/>
        <v>5.4900393870132506E-2</v>
      </c>
      <c r="AB41" s="102">
        <f t="shared" si="53"/>
        <v>-4.5615920910897639E-3</v>
      </c>
      <c r="AC41" s="103">
        <f t="shared" si="54"/>
        <v>1.4912697052633511E-3</v>
      </c>
      <c r="AD41" s="92">
        <v>590.88699999999994</v>
      </c>
      <c r="AE41" s="93">
        <v>809.95799999999997</v>
      </c>
      <c r="AF41" s="93">
        <v>687.00699999999995</v>
      </c>
      <c r="AG41" s="93">
        <f t="shared" si="55"/>
        <v>96.12</v>
      </c>
      <c r="AH41" s="94">
        <f t="shared" si="56"/>
        <v>-122.95100000000002</v>
      </c>
      <c r="AI41" s="92">
        <v>26.626000000000001</v>
      </c>
      <c r="AJ41" s="93">
        <v>3.5</v>
      </c>
      <c r="AK41" s="93">
        <v>0</v>
      </c>
      <c r="AL41" s="93">
        <f t="shared" si="57"/>
        <v>-26.626000000000001</v>
      </c>
      <c r="AM41" s="94">
        <f t="shared" si="58"/>
        <v>-3.5</v>
      </c>
      <c r="AN41" s="101">
        <f t="shared" si="35"/>
        <v>0.78281315340588609</v>
      </c>
      <c r="AO41" s="102">
        <f t="shared" si="59"/>
        <v>-7.2527086685251763E-2</v>
      </c>
      <c r="AP41" s="103">
        <f t="shared" si="60"/>
        <v>0.52530161327031355</v>
      </c>
      <c r="AQ41" s="101">
        <f t="shared" si="38"/>
        <v>0</v>
      </c>
      <c r="AR41" s="102">
        <f t="shared" si="61"/>
        <v>-3.8542545753530943E-2</v>
      </c>
      <c r="AS41" s="103">
        <f t="shared" si="62"/>
        <v>-1.1127618845353758E-3</v>
      </c>
      <c r="AT41" s="101">
        <f t="shared" si="40"/>
        <v>0</v>
      </c>
      <c r="AU41" s="102">
        <f t="shared" si="63"/>
        <v>-4.4446670172187869E-2</v>
      </c>
      <c r="AV41" s="103">
        <f t="shared" si="64"/>
        <v>-1.2050329060057118E-3</v>
      </c>
      <c r="AW41" s="92">
        <v>904</v>
      </c>
      <c r="AX41" s="93">
        <v>3717</v>
      </c>
      <c r="AY41" s="94">
        <v>817</v>
      </c>
      <c r="AZ41" s="92">
        <v>21</v>
      </c>
      <c r="BA41" s="93">
        <v>23</v>
      </c>
      <c r="BB41" s="94">
        <v>22</v>
      </c>
      <c r="BC41" s="92">
        <v>43</v>
      </c>
      <c r="BD41" s="93">
        <v>43</v>
      </c>
      <c r="BE41" s="94">
        <v>42</v>
      </c>
      <c r="BF41" s="92">
        <f t="shared" si="65"/>
        <v>12.378787878787877</v>
      </c>
      <c r="BG41" s="93">
        <f t="shared" si="66"/>
        <v>-1.9704184704184726</v>
      </c>
      <c r="BH41" s="94">
        <f t="shared" si="67"/>
        <v>-1.088603425559949</v>
      </c>
      <c r="BI41" s="92">
        <f t="shared" si="68"/>
        <v>6.4841269841269842</v>
      </c>
      <c r="BJ41" s="93">
        <f t="shared" si="69"/>
        <v>-0.52362495385751107</v>
      </c>
      <c r="BK41" s="94">
        <f t="shared" si="70"/>
        <v>-0.71936138796603899</v>
      </c>
      <c r="BL41" s="92">
        <v>67</v>
      </c>
      <c r="BM41" s="93">
        <v>67</v>
      </c>
      <c r="BN41" s="94">
        <v>67</v>
      </c>
      <c r="BO41" s="92">
        <v>4224</v>
      </c>
      <c r="BP41" s="93">
        <v>17488</v>
      </c>
      <c r="BQ41" s="94">
        <v>3817</v>
      </c>
      <c r="BR41" s="92">
        <f t="shared" si="42"/>
        <v>248.50301283730678</v>
      </c>
      <c r="BS41" s="93">
        <f t="shared" si="71"/>
        <v>106.68127988276132</v>
      </c>
      <c r="BT41" s="94">
        <f t="shared" si="72"/>
        <v>82.418554923308619</v>
      </c>
      <c r="BU41" s="92">
        <f t="shared" si="43"/>
        <v>1160.998776009792</v>
      </c>
      <c r="BV41" s="93">
        <f t="shared" si="73"/>
        <v>498.32731583280088</v>
      </c>
      <c r="BW41" s="94">
        <f t="shared" si="74"/>
        <v>379.5930724854444</v>
      </c>
      <c r="BX41" s="171">
        <f t="shared" si="44"/>
        <v>4.6719706242350059</v>
      </c>
      <c r="BY41" s="253">
        <f t="shared" si="75"/>
        <v>-5.9574744641022193E-4</v>
      </c>
      <c r="BZ41" s="254">
        <f t="shared" si="76"/>
        <v>-3.2898894193834849E-2</v>
      </c>
      <c r="CA41" s="101">
        <f t="shared" si="77"/>
        <v>0.64011403655877919</v>
      </c>
      <c r="CB41" s="102">
        <f t="shared" si="78"/>
        <v>-6.825423444574874E-2</v>
      </c>
      <c r="CC41" s="250">
        <f t="shared" si="79"/>
        <v>-7.4995348025150399E-2</v>
      </c>
      <c r="CD41" s="284"/>
      <c r="CE41" s="285"/>
      <c r="CF41" s="275"/>
    </row>
    <row r="42" spans="1:84" s="143" customFormat="1" ht="15" customHeight="1" x14ac:dyDescent="0.2">
      <c r="A42" s="142" t="s">
        <v>134</v>
      </c>
      <c r="B42" s="197" t="s">
        <v>140</v>
      </c>
      <c r="C42" s="93">
        <v>486.20479999999998</v>
      </c>
      <c r="D42" s="93">
        <v>2093.0880000000002</v>
      </c>
      <c r="E42" s="93">
        <v>585.2323100000001</v>
      </c>
      <c r="F42" s="92">
        <v>456.053</v>
      </c>
      <c r="G42" s="93">
        <v>1856.356</v>
      </c>
      <c r="H42" s="94">
        <v>582.83399999999995</v>
      </c>
      <c r="I42" s="159">
        <f t="shared" si="30"/>
        <v>1.0041149109351895</v>
      </c>
      <c r="J42" s="251">
        <f t="shared" si="47"/>
        <v>-6.1999773103726952E-2</v>
      </c>
      <c r="K42" s="252">
        <f t="shared" si="48"/>
        <v>-0.12341019739532477</v>
      </c>
      <c r="L42" s="92">
        <v>318.62299999999999</v>
      </c>
      <c r="M42" s="93">
        <v>1336.2919999999999</v>
      </c>
      <c r="N42" s="93">
        <v>506.88799999999998</v>
      </c>
      <c r="O42" s="98">
        <f t="shared" si="16"/>
        <v>0.86969531633363872</v>
      </c>
      <c r="P42" s="99">
        <f t="shared" si="49"/>
        <v>0.17104187035257956</v>
      </c>
      <c r="Q42" s="100">
        <f t="shared" si="50"/>
        <v>0.14984847661108558</v>
      </c>
      <c r="R42" s="92">
        <v>111.279</v>
      </c>
      <c r="S42" s="93">
        <v>443.01200000000006</v>
      </c>
      <c r="T42" s="94">
        <v>58.26599999999997</v>
      </c>
      <c r="U42" s="101">
        <f t="shared" si="31"/>
        <v>9.9970145873439054E-2</v>
      </c>
      <c r="V42" s="102">
        <f t="shared" si="51"/>
        <v>-0.144034388687237</v>
      </c>
      <c r="W42" s="103">
        <f t="shared" si="52"/>
        <v>-0.13867588969301484</v>
      </c>
      <c r="X42" s="92">
        <v>26.151000000000003</v>
      </c>
      <c r="Y42" s="93">
        <v>77.052000000000007</v>
      </c>
      <c r="Z42" s="94">
        <v>17.68</v>
      </c>
      <c r="AA42" s="101">
        <f t="shared" si="33"/>
        <v>3.0334537792922171E-2</v>
      </c>
      <c r="AB42" s="102">
        <f t="shared" si="53"/>
        <v>-2.7007481665342555E-2</v>
      </c>
      <c r="AC42" s="103">
        <f t="shared" si="54"/>
        <v>-1.1172586918070767E-2</v>
      </c>
      <c r="AD42" s="92">
        <v>384.44</v>
      </c>
      <c r="AE42" s="93">
        <v>427.33800000000002</v>
      </c>
      <c r="AF42" s="93">
        <v>385.73899999999998</v>
      </c>
      <c r="AG42" s="93">
        <f t="shared" si="55"/>
        <v>1.2989999999999782</v>
      </c>
      <c r="AH42" s="94">
        <f t="shared" si="56"/>
        <v>-41.599000000000046</v>
      </c>
      <c r="AI42" s="92">
        <v>0</v>
      </c>
      <c r="AJ42" s="93">
        <v>0</v>
      </c>
      <c r="AK42" s="93">
        <v>0</v>
      </c>
      <c r="AL42" s="93">
        <f t="shared" si="57"/>
        <v>0</v>
      </c>
      <c r="AM42" s="94">
        <f t="shared" si="58"/>
        <v>0</v>
      </c>
      <c r="AN42" s="101">
        <f t="shared" si="35"/>
        <v>0.65912116164604773</v>
      </c>
      <c r="AO42" s="102">
        <f t="shared" si="59"/>
        <v>-0.13157444645983696</v>
      </c>
      <c r="AP42" s="103">
        <f t="shared" si="60"/>
        <v>0.45495487718978023</v>
      </c>
      <c r="AQ42" s="101">
        <f t="shared" si="38"/>
        <v>0</v>
      </c>
      <c r="AR42" s="102">
        <f t="shared" si="61"/>
        <v>0</v>
      </c>
      <c r="AS42" s="103">
        <f t="shared" si="62"/>
        <v>0</v>
      </c>
      <c r="AT42" s="101">
        <f t="shared" si="40"/>
        <v>0</v>
      </c>
      <c r="AU42" s="102">
        <f t="shared" si="63"/>
        <v>0</v>
      </c>
      <c r="AV42" s="103">
        <f t="shared" si="64"/>
        <v>0</v>
      </c>
      <c r="AW42" s="92">
        <v>592</v>
      </c>
      <c r="AX42" s="93">
        <v>2000</v>
      </c>
      <c r="AY42" s="94">
        <v>427</v>
      </c>
      <c r="AZ42" s="92">
        <v>20</v>
      </c>
      <c r="BA42" s="93">
        <v>19</v>
      </c>
      <c r="BB42" s="94">
        <v>18</v>
      </c>
      <c r="BC42" s="92">
        <v>27</v>
      </c>
      <c r="BD42" s="93">
        <v>26</v>
      </c>
      <c r="BE42" s="94">
        <v>22</v>
      </c>
      <c r="BF42" s="92">
        <f t="shared" si="65"/>
        <v>7.9074074074074074</v>
      </c>
      <c r="BG42" s="93">
        <f t="shared" si="66"/>
        <v>-1.9592592592592597</v>
      </c>
      <c r="BH42" s="94">
        <f t="shared" si="67"/>
        <v>-0.86452241715399492</v>
      </c>
      <c r="BI42" s="92">
        <f t="shared" si="68"/>
        <v>6.4696969696969697</v>
      </c>
      <c r="BJ42" s="93">
        <f t="shared" si="69"/>
        <v>-0.83894500561167273</v>
      </c>
      <c r="BK42" s="94">
        <f t="shared" si="70"/>
        <v>5.9440559440560037E-2</v>
      </c>
      <c r="BL42" s="92">
        <v>82</v>
      </c>
      <c r="BM42" s="93">
        <v>78</v>
      </c>
      <c r="BN42" s="94">
        <v>78</v>
      </c>
      <c r="BO42" s="92">
        <v>4163</v>
      </c>
      <c r="BP42" s="93">
        <v>18011</v>
      </c>
      <c r="BQ42" s="94">
        <v>3390</v>
      </c>
      <c r="BR42" s="92">
        <f t="shared" si="42"/>
        <v>171.9274336283186</v>
      </c>
      <c r="BS42" s="93">
        <f t="shared" si="71"/>
        <v>62.378310399877563</v>
      </c>
      <c r="BT42" s="94">
        <f t="shared" si="72"/>
        <v>68.859530680120272</v>
      </c>
      <c r="BU42" s="92">
        <f t="shared" si="43"/>
        <v>1364.950819672131</v>
      </c>
      <c r="BV42" s="93">
        <f t="shared" si="73"/>
        <v>594.59102237483376</v>
      </c>
      <c r="BW42" s="94">
        <f t="shared" si="74"/>
        <v>436.77281967213105</v>
      </c>
      <c r="BX42" s="171">
        <f t="shared" si="44"/>
        <v>7.9391100702576116</v>
      </c>
      <c r="BY42" s="253">
        <f t="shared" si="75"/>
        <v>0.90701547566301688</v>
      </c>
      <c r="BZ42" s="254">
        <f t="shared" si="76"/>
        <v>-1.066389929742388</v>
      </c>
      <c r="CA42" s="101">
        <f t="shared" si="77"/>
        <v>0.48833189282627482</v>
      </c>
      <c r="CB42" s="102">
        <f t="shared" si="78"/>
        <v>-8.2098362038071582E-2</v>
      </c>
      <c r="CC42" s="250">
        <f t="shared" si="79"/>
        <v>-0.14429894665387971</v>
      </c>
      <c r="CD42" s="284"/>
      <c r="CE42" s="285"/>
      <c r="CF42" s="275"/>
    </row>
    <row r="43" spans="1:84" s="143" customFormat="1" ht="15" customHeight="1" x14ac:dyDescent="0.2">
      <c r="A43" s="142" t="s">
        <v>141</v>
      </c>
      <c r="B43" s="197" t="s">
        <v>142</v>
      </c>
      <c r="C43" s="93">
        <v>1260.914</v>
      </c>
      <c r="D43" s="93">
        <v>5923.3270000000002</v>
      </c>
      <c r="E43" s="93">
        <v>1898.614</v>
      </c>
      <c r="F43" s="92">
        <v>1165.769</v>
      </c>
      <c r="G43" s="93">
        <v>5566.7479999999996</v>
      </c>
      <c r="H43" s="94">
        <v>1918.7170000000001</v>
      </c>
      <c r="I43" s="159">
        <f t="shared" si="30"/>
        <v>0.98952268625336615</v>
      </c>
      <c r="J43" s="251">
        <f t="shared" si="47"/>
        <v>-9.209296830598479E-2</v>
      </c>
      <c r="K43" s="252">
        <f t="shared" si="48"/>
        <v>-7.4532485635140588E-2</v>
      </c>
      <c r="L43" s="92">
        <v>692.14</v>
      </c>
      <c r="M43" s="93">
        <v>4074.962</v>
      </c>
      <c r="N43" s="93">
        <v>1439.751</v>
      </c>
      <c r="O43" s="98">
        <f t="shared" si="16"/>
        <v>0.75037173277768421</v>
      </c>
      <c r="P43" s="99">
        <f t="shared" si="49"/>
        <v>0.15665205074805399</v>
      </c>
      <c r="Q43" s="100">
        <f t="shared" si="50"/>
        <v>1.835332634002973E-2</v>
      </c>
      <c r="R43" s="92">
        <v>342.80799999999999</v>
      </c>
      <c r="S43" s="93">
        <v>891.05399999999963</v>
      </c>
      <c r="T43" s="94">
        <v>259.04500000000013</v>
      </c>
      <c r="U43" s="101">
        <f t="shared" si="31"/>
        <v>0.13500948811106595</v>
      </c>
      <c r="V43" s="102">
        <f t="shared" si="51"/>
        <v>-0.1590521999249</v>
      </c>
      <c r="W43" s="103">
        <f t="shared" si="52"/>
        <v>-2.505775402024657E-2</v>
      </c>
      <c r="X43" s="92">
        <v>130.821</v>
      </c>
      <c r="Y43" s="93">
        <v>600.73199999999997</v>
      </c>
      <c r="Z43" s="94">
        <v>219.92099999999999</v>
      </c>
      <c r="AA43" s="101">
        <f t="shared" si="33"/>
        <v>0.11461877911124985</v>
      </c>
      <c r="AB43" s="102">
        <f t="shared" si="53"/>
        <v>2.4001491768460281E-3</v>
      </c>
      <c r="AC43" s="103">
        <f t="shared" si="54"/>
        <v>6.704427680216854E-3</v>
      </c>
      <c r="AD43" s="92">
        <v>559.50199999999995</v>
      </c>
      <c r="AE43" s="93">
        <v>925.21299999999997</v>
      </c>
      <c r="AF43" s="93">
        <v>932.24400000000003</v>
      </c>
      <c r="AG43" s="93">
        <f t="shared" si="55"/>
        <v>372.74200000000008</v>
      </c>
      <c r="AH43" s="94">
        <f t="shared" si="56"/>
        <v>7.0310000000000628</v>
      </c>
      <c r="AI43" s="92">
        <v>0</v>
      </c>
      <c r="AJ43" s="93">
        <v>0</v>
      </c>
      <c r="AK43" s="93">
        <v>0</v>
      </c>
      <c r="AL43" s="93">
        <f t="shared" si="57"/>
        <v>0</v>
      </c>
      <c r="AM43" s="94">
        <f t="shared" si="58"/>
        <v>0</v>
      </c>
      <c r="AN43" s="101">
        <f t="shared" si="35"/>
        <v>0.49101291784428008</v>
      </c>
      <c r="AO43" s="102">
        <f t="shared" si="59"/>
        <v>4.7285589890113555E-2</v>
      </c>
      <c r="AP43" s="103">
        <f t="shared" si="60"/>
        <v>0.33481472044609495</v>
      </c>
      <c r="AQ43" s="101">
        <f t="shared" si="38"/>
        <v>0</v>
      </c>
      <c r="AR43" s="102">
        <f t="shared" si="61"/>
        <v>0</v>
      </c>
      <c r="AS43" s="103">
        <f t="shared" si="62"/>
        <v>0</v>
      </c>
      <c r="AT43" s="101">
        <f t="shared" si="40"/>
        <v>0</v>
      </c>
      <c r="AU43" s="102">
        <f t="shared" si="63"/>
        <v>0</v>
      </c>
      <c r="AV43" s="103">
        <f t="shared" si="64"/>
        <v>0</v>
      </c>
      <c r="AW43" s="92">
        <v>1635</v>
      </c>
      <c r="AX43" s="93">
        <v>6622</v>
      </c>
      <c r="AY43" s="94">
        <v>1593</v>
      </c>
      <c r="AZ43" s="92">
        <v>39.92</v>
      </c>
      <c r="BA43" s="93">
        <v>40.83</v>
      </c>
      <c r="BB43" s="94">
        <v>43.22</v>
      </c>
      <c r="BC43" s="92">
        <v>57.16</v>
      </c>
      <c r="BD43" s="93">
        <v>56.24</v>
      </c>
      <c r="BE43" s="94">
        <v>54.65</v>
      </c>
      <c r="BF43" s="92">
        <f t="shared" si="65"/>
        <v>12.285978713558537</v>
      </c>
      <c r="BG43" s="93">
        <f t="shared" si="66"/>
        <v>-1.366325895659898</v>
      </c>
      <c r="BH43" s="94">
        <f t="shared" si="67"/>
        <v>-1.2294102977893289</v>
      </c>
      <c r="BI43" s="92">
        <f t="shared" si="68"/>
        <v>9.7163769441903032</v>
      </c>
      <c r="BJ43" s="93">
        <f t="shared" si="69"/>
        <v>0.18173733607273768</v>
      </c>
      <c r="BK43" s="94">
        <f t="shared" si="70"/>
        <v>-9.5737802134969741E-2</v>
      </c>
      <c r="BL43" s="92">
        <v>115</v>
      </c>
      <c r="BM43" s="93">
        <v>115</v>
      </c>
      <c r="BN43" s="94">
        <v>115</v>
      </c>
      <c r="BO43" s="92">
        <v>6655</v>
      </c>
      <c r="BP43" s="93">
        <v>27616</v>
      </c>
      <c r="BQ43" s="94">
        <v>7011</v>
      </c>
      <c r="BR43" s="92">
        <f t="shared" si="42"/>
        <v>273.67237198687775</v>
      </c>
      <c r="BS43" s="93">
        <f t="shared" si="71"/>
        <v>98.500471160431459</v>
      </c>
      <c r="BT43" s="94">
        <f t="shared" si="72"/>
        <v>72.095460051767674</v>
      </c>
      <c r="BU43" s="92">
        <f t="shared" si="43"/>
        <v>1204.4676710608915</v>
      </c>
      <c r="BV43" s="93">
        <f t="shared" si="73"/>
        <v>491.45910836975997</v>
      </c>
      <c r="BW43" s="94">
        <f t="shared" si="74"/>
        <v>363.82315278846625</v>
      </c>
      <c r="BX43" s="171">
        <f t="shared" si="44"/>
        <v>4.4011299435028253</v>
      </c>
      <c r="BY43" s="253">
        <f t="shared" si="75"/>
        <v>0.33079355206551675</v>
      </c>
      <c r="BZ43" s="254">
        <f t="shared" si="76"/>
        <v>0.23078865688246886</v>
      </c>
      <c r="CA43" s="101">
        <f t="shared" si="77"/>
        <v>0.68500244259892529</v>
      </c>
      <c r="CB43" s="102">
        <f t="shared" si="78"/>
        <v>3.4782608695652195E-2</v>
      </c>
      <c r="CC43" s="250">
        <f t="shared" si="79"/>
        <v>2.7087016750205861E-2</v>
      </c>
      <c r="CD43" s="284"/>
      <c r="CE43" s="285"/>
      <c r="CF43" s="275"/>
    </row>
    <row r="44" spans="1:84" s="143" customFormat="1" ht="15" customHeight="1" x14ac:dyDescent="0.2">
      <c r="A44" s="142" t="s">
        <v>141</v>
      </c>
      <c r="B44" s="197" t="s">
        <v>143</v>
      </c>
      <c r="C44" s="93">
        <v>2107.19</v>
      </c>
      <c r="D44" s="93">
        <v>9382.0969999999998</v>
      </c>
      <c r="E44" s="93">
        <v>2920.3090000000002</v>
      </c>
      <c r="F44" s="92">
        <v>1997.0830000000001</v>
      </c>
      <c r="G44" s="93">
        <v>9110.8529999999992</v>
      </c>
      <c r="H44" s="94">
        <v>2898.165</v>
      </c>
      <c r="I44" s="159">
        <f t="shared" si="30"/>
        <v>1.0076406967857248</v>
      </c>
      <c r="J44" s="251">
        <f t="shared" si="47"/>
        <v>-4.7493216026111229E-2</v>
      </c>
      <c r="K44" s="252">
        <f t="shared" si="48"/>
        <v>-2.2130829546661568E-2</v>
      </c>
      <c r="L44" s="92">
        <v>1300.6379999999999</v>
      </c>
      <c r="M44" s="93">
        <v>6221.1840000000002</v>
      </c>
      <c r="N44" s="93">
        <v>2025.029</v>
      </c>
      <c r="O44" s="98">
        <f t="shared" si="16"/>
        <v>0.6987279882270333</v>
      </c>
      <c r="P44" s="99">
        <f t="shared" si="49"/>
        <v>4.7459112571890394E-2</v>
      </c>
      <c r="Q44" s="100">
        <f t="shared" si="50"/>
        <v>1.5895766041031489E-2</v>
      </c>
      <c r="R44" s="92">
        <v>455.43800000000016</v>
      </c>
      <c r="S44" s="93">
        <v>1958.303999999999</v>
      </c>
      <c r="T44" s="94">
        <v>509.721</v>
      </c>
      <c r="U44" s="101">
        <f t="shared" si="31"/>
        <v>0.17587714985171651</v>
      </c>
      <c r="V44" s="102">
        <f t="shared" si="51"/>
        <v>-5.2174463426249457E-2</v>
      </c>
      <c r="W44" s="103">
        <f t="shared" si="52"/>
        <v>-3.9064744172915333E-2</v>
      </c>
      <c r="X44" s="92">
        <v>241.00700000000001</v>
      </c>
      <c r="Y44" s="93">
        <v>931.36500000000001</v>
      </c>
      <c r="Z44" s="94">
        <v>363.41499999999996</v>
      </c>
      <c r="AA44" s="101">
        <f t="shared" si="33"/>
        <v>0.12539486192125016</v>
      </c>
      <c r="AB44" s="102">
        <f t="shared" si="53"/>
        <v>4.7153508543591044E-3</v>
      </c>
      <c r="AC44" s="103">
        <f t="shared" si="54"/>
        <v>2.3168978131883775E-2</v>
      </c>
      <c r="AD44" s="92">
        <v>892.45699999999999</v>
      </c>
      <c r="AE44" s="93">
        <v>1475.2739999999999</v>
      </c>
      <c r="AF44" s="93">
        <v>1490.0740000000001</v>
      </c>
      <c r="AG44" s="93">
        <f t="shared" si="55"/>
        <v>597.61700000000008</v>
      </c>
      <c r="AH44" s="94">
        <f t="shared" si="56"/>
        <v>14.800000000000182</v>
      </c>
      <c r="AI44" s="92">
        <v>0</v>
      </c>
      <c r="AJ44" s="93">
        <v>0</v>
      </c>
      <c r="AK44" s="93">
        <v>0</v>
      </c>
      <c r="AL44" s="93">
        <f t="shared" si="57"/>
        <v>0</v>
      </c>
      <c r="AM44" s="94">
        <f t="shared" si="58"/>
        <v>0</v>
      </c>
      <c r="AN44" s="101">
        <f t="shared" si="35"/>
        <v>0.51024531993018551</v>
      </c>
      <c r="AO44" s="102">
        <f t="shared" si="59"/>
        <v>8.6715880249852939E-2</v>
      </c>
      <c r="AP44" s="103">
        <f t="shared" si="60"/>
        <v>0.35300179537485421</v>
      </c>
      <c r="AQ44" s="101">
        <f t="shared" si="38"/>
        <v>0</v>
      </c>
      <c r="AR44" s="102">
        <f t="shared" si="61"/>
        <v>0</v>
      </c>
      <c r="AS44" s="103">
        <f t="shared" si="62"/>
        <v>0</v>
      </c>
      <c r="AT44" s="101">
        <f t="shared" si="40"/>
        <v>0</v>
      </c>
      <c r="AU44" s="102">
        <f t="shared" si="63"/>
        <v>0</v>
      </c>
      <c r="AV44" s="103">
        <f t="shared" si="64"/>
        <v>0</v>
      </c>
      <c r="AW44" s="92">
        <v>2946</v>
      </c>
      <c r="AX44" s="93">
        <v>8751</v>
      </c>
      <c r="AY44" s="94">
        <v>2138</v>
      </c>
      <c r="AZ44" s="92">
        <v>86.17</v>
      </c>
      <c r="BA44" s="93">
        <v>85</v>
      </c>
      <c r="BB44" s="94">
        <v>86</v>
      </c>
      <c r="BC44" s="92">
        <v>116.9</v>
      </c>
      <c r="BD44" s="93">
        <v>117</v>
      </c>
      <c r="BE44" s="94">
        <v>112</v>
      </c>
      <c r="BF44" s="92">
        <f t="shared" si="65"/>
        <v>8.2868217054263571</v>
      </c>
      <c r="BG44" s="93">
        <f t="shared" si="66"/>
        <v>-3.1092558157527073</v>
      </c>
      <c r="BH44" s="94">
        <f t="shared" si="67"/>
        <v>-0.29259005927952586</v>
      </c>
      <c r="BI44" s="92">
        <f t="shared" si="68"/>
        <v>6.3630952380952381</v>
      </c>
      <c r="BJ44" s="93">
        <f t="shared" si="69"/>
        <v>-2.037246934702023</v>
      </c>
      <c r="BK44" s="94">
        <f t="shared" si="70"/>
        <v>0.13018925518925517</v>
      </c>
      <c r="BL44" s="92">
        <v>253</v>
      </c>
      <c r="BM44" s="93">
        <v>253</v>
      </c>
      <c r="BN44" s="94">
        <v>253</v>
      </c>
      <c r="BO44" s="92">
        <v>14109</v>
      </c>
      <c r="BP44" s="93">
        <v>42305</v>
      </c>
      <c r="BQ44" s="94">
        <v>10135</v>
      </c>
      <c r="BR44" s="92">
        <f t="shared" si="42"/>
        <v>285.95609274790331</v>
      </c>
      <c r="BS44" s="93">
        <f t="shared" si="71"/>
        <v>144.40934953435169</v>
      </c>
      <c r="BT44" s="94">
        <f t="shared" si="72"/>
        <v>70.594953402672246</v>
      </c>
      <c r="BU44" s="92">
        <f t="shared" si="43"/>
        <v>1355.5495790458372</v>
      </c>
      <c r="BV44" s="93">
        <f t="shared" si="73"/>
        <v>677.65310925629205</v>
      </c>
      <c r="BW44" s="94">
        <f t="shared" si="74"/>
        <v>314.42822148670098</v>
      </c>
      <c r="BX44" s="171">
        <f t="shared" si="44"/>
        <v>4.7404115996258183</v>
      </c>
      <c r="BY44" s="253">
        <f t="shared" si="75"/>
        <v>-4.8794103021839952E-2</v>
      </c>
      <c r="BZ44" s="254">
        <f t="shared" si="76"/>
        <v>-9.3893051271222383E-2</v>
      </c>
      <c r="CA44" s="101">
        <f t="shared" si="77"/>
        <v>0.45010436559044276</v>
      </c>
      <c r="CB44" s="102">
        <f t="shared" si="78"/>
        <v>-0.17648887507216771</v>
      </c>
      <c r="CC44" s="250">
        <f t="shared" si="79"/>
        <v>-8.014644642921287E-3</v>
      </c>
      <c r="CD44" s="284"/>
      <c r="CE44" s="285"/>
      <c r="CF44" s="275"/>
    </row>
    <row r="45" spans="1:84" s="143" customFormat="1" ht="15" customHeight="1" x14ac:dyDescent="0.2">
      <c r="A45" s="142" t="s">
        <v>141</v>
      </c>
      <c r="B45" s="197" t="s">
        <v>144</v>
      </c>
      <c r="C45" s="93">
        <v>1263.4620099999997</v>
      </c>
      <c r="D45" s="93">
        <v>5710.1941299999999</v>
      </c>
      <c r="E45" s="93">
        <v>1849.0174999999999</v>
      </c>
      <c r="F45" s="92">
        <v>1242.8822299999999</v>
      </c>
      <c r="G45" s="93">
        <v>5830.9168300000001</v>
      </c>
      <c r="H45" s="94">
        <v>1801.7705900000001</v>
      </c>
      <c r="I45" s="159">
        <f t="shared" si="30"/>
        <v>1.0262224892903817</v>
      </c>
      <c r="J45" s="251">
        <f t="shared" si="47"/>
        <v>9.6643798386117918E-3</v>
      </c>
      <c r="K45" s="252">
        <f t="shared" si="48"/>
        <v>4.6926386039325751E-2</v>
      </c>
      <c r="L45" s="92">
        <v>738.57406999999989</v>
      </c>
      <c r="M45" s="93">
        <v>4186.8594800000001</v>
      </c>
      <c r="N45" s="93">
        <v>1346.1236299999998</v>
      </c>
      <c r="O45" s="98">
        <f t="shared" si="16"/>
        <v>0.74711155652729344</v>
      </c>
      <c r="P45" s="99">
        <f t="shared" si="49"/>
        <v>0.15286855250590681</v>
      </c>
      <c r="Q45" s="100">
        <f t="shared" si="50"/>
        <v>2.9066761503180549E-2</v>
      </c>
      <c r="R45" s="92">
        <v>372.65846000000005</v>
      </c>
      <c r="S45" s="93">
        <v>1012.1249000000001</v>
      </c>
      <c r="T45" s="94">
        <v>258.36830000000026</v>
      </c>
      <c r="U45" s="101">
        <f t="shared" si="31"/>
        <v>0.14339689049980567</v>
      </c>
      <c r="V45" s="102">
        <f t="shared" si="51"/>
        <v>-0.15643719756178007</v>
      </c>
      <c r="W45" s="103">
        <f t="shared" si="52"/>
        <v>-3.018214166759367E-2</v>
      </c>
      <c r="X45" s="92">
        <v>131.6497</v>
      </c>
      <c r="Y45" s="93">
        <v>631.9324499999999</v>
      </c>
      <c r="Z45" s="94">
        <v>197.27866</v>
      </c>
      <c r="AA45" s="101">
        <f t="shared" si="33"/>
        <v>0.10949155297290095</v>
      </c>
      <c r="AB45" s="102">
        <f t="shared" si="53"/>
        <v>3.5686450558732735E-3</v>
      </c>
      <c r="AC45" s="103">
        <f t="shared" si="54"/>
        <v>1.1153801644131489E-3</v>
      </c>
      <c r="AD45" s="92">
        <v>1033.62003</v>
      </c>
      <c r="AE45" s="93">
        <v>1527.1540699999998</v>
      </c>
      <c r="AF45" s="93">
        <v>1380.2608400000001</v>
      </c>
      <c r="AG45" s="93">
        <f t="shared" si="55"/>
        <v>346.6408100000001</v>
      </c>
      <c r="AH45" s="94">
        <f t="shared" si="56"/>
        <v>-146.89322999999968</v>
      </c>
      <c r="AI45" s="92">
        <v>0</v>
      </c>
      <c r="AJ45" s="93">
        <v>0</v>
      </c>
      <c r="AK45" s="93">
        <v>0</v>
      </c>
      <c r="AL45" s="93">
        <f t="shared" si="57"/>
        <v>0</v>
      </c>
      <c r="AM45" s="94">
        <f t="shared" si="58"/>
        <v>0</v>
      </c>
      <c r="AN45" s="101">
        <f t="shared" si="35"/>
        <v>0.74648338374298795</v>
      </c>
      <c r="AO45" s="102">
        <f t="shared" si="59"/>
        <v>-7.1602179431167423E-2</v>
      </c>
      <c r="AP45" s="103">
        <f t="shared" si="60"/>
        <v>0.47903992468847068</v>
      </c>
      <c r="AQ45" s="101">
        <f t="shared" si="38"/>
        <v>0</v>
      </c>
      <c r="AR45" s="102">
        <f t="shared" si="61"/>
        <v>0</v>
      </c>
      <c r="AS45" s="103">
        <f t="shared" si="62"/>
        <v>0</v>
      </c>
      <c r="AT45" s="101">
        <f t="shared" si="40"/>
        <v>0</v>
      </c>
      <c r="AU45" s="102">
        <f t="shared" si="63"/>
        <v>0</v>
      </c>
      <c r="AV45" s="103">
        <f t="shared" si="64"/>
        <v>0</v>
      </c>
      <c r="AW45" s="92">
        <v>1418</v>
      </c>
      <c r="AX45" s="93">
        <v>4252</v>
      </c>
      <c r="AY45" s="94">
        <v>1122</v>
      </c>
      <c r="AZ45" s="92">
        <v>30.56</v>
      </c>
      <c r="BA45" s="93">
        <v>31</v>
      </c>
      <c r="BB45" s="94">
        <v>29.17</v>
      </c>
      <c r="BC45" s="92">
        <v>60.6</v>
      </c>
      <c r="BD45" s="93">
        <v>65</v>
      </c>
      <c r="BE45" s="94">
        <v>64.48</v>
      </c>
      <c r="BF45" s="92">
        <f t="shared" si="65"/>
        <v>12.821391840932463</v>
      </c>
      <c r="BG45" s="93">
        <f t="shared" si="66"/>
        <v>-2.6454493458040123</v>
      </c>
      <c r="BH45" s="94">
        <f t="shared" si="67"/>
        <v>1.3912843140507434</v>
      </c>
      <c r="BI45" s="92">
        <f t="shared" si="68"/>
        <v>5.8002481389578158</v>
      </c>
      <c r="BJ45" s="93">
        <f t="shared" si="69"/>
        <v>-1.9995318390399843</v>
      </c>
      <c r="BK45" s="94">
        <f t="shared" si="70"/>
        <v>0.3489660876757652</v>
      </c>
      <c r="BL45" s="92">
        <v>134</v>
      </c>
      <c r="BM45" s="93">
        <v>136</v>
      </c>
      <c r="BN45" s="94">
        <v>126.57</v>
      </c>
      <c r="BO45" s="92">
        <v>6897</v>
      </c>
      <c r="BP45" s="93">
        <v>21178</v>
      </c>
      <c r="BQ45" s="94">
        <v>5974</v>
      </c>
      <c r="BR45" s="92">
        <f t="shared" si="42"/>
        <v>301.60204050887177</v>
      </c>
      <c r="BS45" s="93">
        <f t="shared" si="71"/>
        <v>121.39583056251828</v>
      </c>
      <c r="BT45" s="94">
        <f t="shared" si="72"/>
        <v>26.273075073042151</v>
      </c>
      <c r="BU45" s="92">
        <f t="shared" si="43"/>
        <v>1605.8561408199644</v>
      </c>
      <c r="BV45" s="93">
        <f t="shared" si="73"/>
        <v>729.35245252659342</v>
      </c>
      <c r="BW45" s="94">
        <f t="shared" si="74"/>
        <v>234.52104439475261</v>
      </c>
      <c r="BX45" s="171">
        <f t="shared" si="44"/>
        <v>5.3244206773618536</v>
      </c>
      <c r="BY45" s="253">
        <f t="shared" si="75"/>
        <v>0.46052787059175504</v>
      </c>
      <c r="BZ45" s="254">
        <f t="shared" si="76"/>
        <v>0.3437057196948734</v>
      </c>
      <c r="CA45" s="101">
        <f t="shared" si="77"/>
        <v>0.53032784629547269</v>
      </c>
      <c r="CB45" s="102">
        <f t="shared" si="78"/>
        <v>-4.7988437454317689E-2</v>
      </c>
      <c r="CC45" s="250">
        <f t="shared" si="79"/>
        <v>0.10369609770562582</v>
      </c>
      <c r="CD45" s="284"/>
      <c r="CE45" s="285"/>
      <c r="CF45" s="275"/>
    </row>
    <row r="46" spans="1:84" s="143" customFormat="1" ht="15" customHeight="1" x14ac:dyDescent="0.2">
      <c r="A46" s="142" t="s">
        <v>141</v>
      </c>
      <c r="B46" s="197" t="s">
        <v>145</v>
      </c>
      <c r="C46" s="93">
        <v>1018.395</v>
      </c>
      <c r="D46" s="93">
        <v>5590.94</v>
      </c>
      <c r="E46" s="93">
        <v>1663.3758600000001</v>
      </c>
      <c r="F46" s="92">
        <v>1044.799</v>
      </c>
      <c r="G46" s="93">
        <v>5590.94</v>
      </c>
      <c r="H46" s="94">
        <v>1826.7232099999999</v>
      </c>
      <c r="I46" s="159">
        <f t="shared" si="30"/>
        <v>0.91057903621862901</v>
      </c>
      <c r="J46" s="251">
        <f t="shared" si="47"/>
        <v>-6.4149117234810316E-2</v>
      </c>
      <c r="K46" s="252">
        <f t="shared" si="48"/>
        <v>-8.9420963781370988E-2</v>
      </c>
      <c r="L46" s="92">
        <v>678.56200000000001</v>
      </c>
      <c r="M46" s="93">
        <v>3894.826</v>
      </c>
      <c r="N46" s="93">
        <v>1351.7235600000001</v>
      </c>
      <c r="O46" s="98">
        <f t="shared" si="16"/>
        <v>0.7399717442687993</v>
      </c>
      <c r="P46" s="99">
        <f t="shared" si="49"/>
        <v>9.0505196157631529E-2</v>
      </c>
      <c r="Q46" s="100">
        <f t="shared" si="50"/>
        <v>4.3340050850518952E-2</v>
      </c>
      <c r="R46" s="92">
        <v>295.51900000000001</v>
      </c>
      <c r="S46" s="93">
        <v>1381.8279999999995</v>
      </c>
      <c r="T46" s="94">
        <v>351.50617999999974</v>
      </c>
      <c r="U46" s="101">
        <f t="shared" si="31"/>
        <v>0.19242443413197766</v>
      </c>
      <c r="V46" s="102">
        <f t="shared" si="51"/>
        <v>-9.0423271503268926E-2</v>
      </c>
      <c r="W46" s="103">
        <f t="shared" si="52"/>
        <v>-5.4730427125699865E-2</v>
      </c>
      <c r="X46" s="92">
        <v>70.718000000000004</v>
      </c>
      <c r="Y46" s="93">
        <v>314.286</v>
      </c>
      <c r="Z46" s="94">
        <v>123.49347</v>
      </c>
      <c r="AA46" s="101">
        <f t="shared" si="33"/>
        <v>6.7603821599223027E-2</v>
      </c>
      <c r="AB46" s="102">
        <f t="shared" si="53"/>
        <v>-8.1924654362589E-5</v>
      </c>
      <c r="AC46" s="103">
        <f t="shared" si="54"/>
        <v>1.1390376275180913E-2</v>
      </c>
      <c r="AD46" s="92">
        <v>2888.1489999999999</v>
      </c>
      <c r="AE46" s="93">
        <v>1231.0409999999999</v>
      </c>
      <c r="AF46" s="93">
        <v>1231.9394299999999</v>
      </c>
      <c r="AG46" s="93">
        <f t="shared" si="55"/>
        <v>-1656.20957</v>
      </c>
      <c r="AH46" s="94">
        <f t="shared" si="56"/>
        <v>0.89842999999996209</v>
      </c>
      <c r="AI46" s="92">
        <v>185.739</v>
      </c>
      <c r="AJ46" s="93">
        <v>46.396000000000001</v>
      </c>
      <c r="AK46" s="93">
        <v>57.918860000000002</v>
      </c>
      <c r="AL46" s="93">
        <f t="shared" si="57"/>
        <v>-127.82014000000001</v>
      </c>
      <c r="AM46" s="94">
        <f t="shared" si="58"/>
        <v>11.522860000000001</v>
      </c>
      <c r="AN46" s="101">
        <f t="shared" si="35"/>
        <v>0.74062601221109448</v>
      </c>
      <c r="AO46" s="102">
        <f t="shared" si="59"/>
        <v>-2.0953551149546907</v>
      </c>
      <c r="AP46" s="103">
        <f t="shared" si="60"/>
        <v>0.52044103437194755</v>
      </c>
      <c r="AQ46" s="101">
        <f t="shared" si="38"/>
        <v>3.4820067666486397E-2</v>
      </c>
      <c r="AR46" s="102">
        <f t="shared" si="61"/>
        <v>-0.14756397781684769</v>
      </c>
      <c r="AS46" s="103">
        <f t="shared" si="62"/>
        <v>2.6521641999246184E-2</v>
      </c>
      <c r="AT46" s="101">
        <f t="shared" si="40"/>
        <v>3.1706423656816626E-2</v>
      </c>
      <c r="AU46" s="102">
        <f t="shared" si="63"/>
        <v>-0.14606844021652171</v>
      </c>
      <c r="AV46" s="103">
        <f t="shared" si="64"/>
        <v>2.3407997989576414E-2</v>
      </c>
      <c r="AW46" s="92">
        <v>1533</v>
      </c>
      <c r="AX46" s="93">
        <v>6030</v>
      </c>
      <c r="AY46" s="94">
        <v>1374</v>
      </c>
      <c r="AZ46" s="92">
        <v>57.75</v>
      </c>
      <c r="BA46" s="93">
        <v>61.54</v>
      </c>
      <c r="BB46" s="94">
        <v>60</v>
      </c>
      <c r="BC46" s="92">
        <v>75.75</v>
      </c>
      <c r="BD46" s="93">
        <v>69</v>
      </c>
      <c r="BE46" s="94">
        <v>68</v>
      </c>
      <c r="BF46" s="92">
        <f t="shared" si="65"/>
        <v>7.6333333333333329</v>
      </c>
      <c r="BG46" s="93">
        <f t="shared" si="66"/>
        <v>-1.2151515151515166</v>
      </c>
      <c r="BH46" s="94">
        <f t="shared" si="67"/>
        <v>-0.53208753114505569</v>
      </c>
      <c r="BI46" s="92">
        <f t="shared" si="68"/>
        <v>6.7352941176470589</v>
      </c>
      <c r="BJ46" s="93">
        <f t="shared" si="69"/>
        <v>-1.0580469811687365E-2</v>
      </c>
      <c r="BK46" s="94">
        <f t="shared" si="70"/>
        <v>-0.54731457800511585</v>
      </c>
      <c r="BL46" s="92">
        <v>192</v>
      </c>
      <c r="BM46" s="93">
        <v>192</v>
      </c>
      <c r="BN46" s="94">
        <v>192</v>
      </c>
      <c r="BO46" s="92">
        <v>6644</v>
      </c>
      <c r="BP46" s="93">
        <v>25222</v>
      </c>
      <c r="BQ46" s="94">
        <v>5437</v>
      </c>
      <c r="BR46" s="92">
        <f t="shared" si="42"/>
        <v>335.97999080375206</v>
      </c>
      <c r="BS46" s="93">
        <f t="shared" si="71"/>
        <v>178.72547545155459</v>
      </c>
      <c r="BT46" s="94">
        <f t="shared" si="72"/>
        <v>114.31081310174588</v>
      </c>
      <c r="BU46" s="92">
        <f t="shared" si="43"/>
        <v>1329.4928748180494</v>
      </c>
      <c r="BV46" s="93">
        <f t="shared" si="73"/>
        <v>647.95406203266123</v>
      </c>
      <c r="BW46" s="94">
        <f t="shared" si="74"/>
        <v>402.30547846647391</v>
      </c>
      <c r="BX46" s="171">
        <f t="shared" si="44"/>
        <v>3.9570596797671032</v>
      </c>
      <c r="BY46" s="253">
        <f t="shared" si="75"/>
        <v>-0.37692596928703903</v>
      </c>
      <c r="BZ46" s="254">
        <f t="shared" si="76"/>
        <v>-0.22569322238878442</v>
      </c>
      <c r="CA46" s="101">
        <f t="shared" si="77"/>
        <v>0.31817649812734083</v>
      </c>
      <c r="CB46" s="102">
        <f t="shared" si="78"/>
        <v>-7.0634363295880132E-2</v>
      </c>
      <c r="CC46" s="250">
        <f t="shared" si="79"/>
        <v>-4.1726469909188879E-2</v>
      </c>
      <c r="CD46" s="284"/>
      <c r="CE46" s="285"/>
      <c r="CF46" s="275"/>
    </row>
    <row r="47" spans="1:84" s="140" customFormat="1" ht="15" customHeight="1" x14ac:dyDescent="0.2">
      <c r="A47" s="141" t="s">
        <v>141</v>
      </c>
      <c r="B47" s="198" t="s">
        <v>146</v>
      </c>
      <c r="C47" s="70">
        <v>2515.4140000000002</v>
      </c>
      <c r="D47" s="70">
        <v>9589</v>
      </c>
      <c r="E47" s="93">
        <v>3804.6532900000002</v>
      </c>
      <c r="F47" s="69">
        <v>1997.1610000000001</v>
      </c>
      <c r="G47" s="70">
        <v>9550.1790000000001</v>
      </c>
      <c r="H47" s="94">
        <v>3328.4189999999999</v>
      </c>
      <c r="I47" s="157">
        <f t="shared" si="30"/>
        <v>1.1430812316598362</v>
      </c>
      <c r="J47" s="225">
        <f t="shared" si="47"/>
        <v>-0.11641362128391752</v>
      </c>
      <c r="K47" s="158">
        <f t="shared" si="48"/>
        <v>0.13901628167303492</v>
      </c>
      <c r="L47" s="69">
        <v>1507.636</v>
      </c>
      <c r="M47" s="70">
        <v>7335</v>
      </c>
      <c r="N47" s="70">
        <v>2481.2759999999998</v>
      </c>
      <c r="O47" s="75">
        <f t="shared" si="16"/>
        <v>0.74548186391196536</v>
      </c>
      <c r="P47" s="76">
        <f t="shared" si="49"/>
        <v>-9.4077018266004453E-3</v>
      </c>
      <c r="Q47" s="77">
        <f t="shared" si="50"/>
        <v>-2.2566567431572815E-2</v>
      </c>
      <c r="R47" s="69">
        <v>294.84300000000007</v>
      </c>
      <c r="S47" s="93">
        <v>1292.7560000000001</v>
      </c>
      <c r="T47" s="94">
        <v>416.56600000000003</v>
      </c>
      <c r="U47" s="78">
        <f t="shared" si="31"/>
        <v>0.12515431500661425</v>
      </c>
      <c r="V47" s="79">
        <f t="shared" si="51"/>
        <v>-2.2476747286310578E-2</v>
      </c>
      <c r="W47" s="80">
        <f t="shared" si="52"/>
        <v>-1.0210268212192453E-2</v>
      </c>
      <c r="X47" s="69">
        <v>194.68200000000002</v>
      </c>
      <c r="Y47" s="70">
        <v>922.423</v>
      </c>
      <c r="Z47" s="71">
        <v>430.577</v>
      </c>
      <c r="AA47" s="78">
        <f t="shared" si="33"/>
        <v>0.12936382108142033</v>
      </c>
      <c r="AB47" s="79">
        <f t="shared" si="53"/>
        <v>3.1884449112911023E-2</v>
      </c>
      <c r="AC47" s="80">
        <f t="shared" si="54"/>
        <v>3.2776835643765184E-2</v>
      </c>
      <c r="AD47" s="69">
        <v>2031.309</v>
      </c>
      <c r="AE47" s="70">
        <v>2583</v>
      </c>
      <c r="AF47" s="70">
        <v>2439.7049999999999</v>
      </c>
      <c r="AG47" s="70">
        <f t="shared" si="55"/>
        <v>408.39599999999996</v>
      </c>
      <c r="AH47" s="71">
        <f t="shared" si="56"/>
        <v>-143.29500000000007</v>
      </c>
      <c r="AI47" s="69">
        <v>0</v>
      </c>
      <c r="AJ47" s="70">
        <v>0</v>
      </c>
      <c r="AK47" s="70">
        <v>0</v>
      </c>
      <c r="AL47" s="70">
        <f t="shared" si="57"/>
        <v>0</v>
      </c>
      <c r="AM47" s="71">
        <f t="shared" si="58"/>
        <v>0</v>
      </c>
      <c r="AN47" s="78">
        <f t="shared" si="35"/>
        <v>0.64124239820023121</v>
      </c>
      <c r="AO47" s="79">
        <f t="shared" si="59"/>
        <v>-0.16630220479553803</v>
      </c>
      <c r="AP47" s="80">
        <f t="shared" si="60"/>
        <v>0.37187124375242642</v>
      </c>
      <c r="AQ47" s="78">
        <f t="shared" si="38"/>
        <v>0</v>
      </c>
      <c r="AR47" s="79">
        <f t="shared" si="61"/>
        <v>0</v>
      </c>
      <c r="AS47" s="80">
        <f t="shared" si="62"/>
        <v>0</v>
      </c>
      <c r="AT47" s="78">
        <f t="shared" si="40"/>
        <v>0</v>
      </c>
      <c r="AU47" s="79">
        <f t="shared" si="63"/>
        <v>0</v>
      </c>
      <c r="AV47" s="80">
        <f t="shared" si="64"/>
        <v>0</v>
      </c>
      <c r="AW47" s="69">
        <v>2478</v>
      </c>
      <c r="AX47" s="70">
        <v>7897</v>
      </c>
      <c r="AY47" s="71">
        <v>1821</v>
      </c>
      <c r="AZ47" s="69">
        <v>67</v>
      </c>
      <c r="BA47" s="70">
        <v>66</v>
      </c>
      <c r="BB47" s="71">
        <v>63</v>
      </c>
      <c r="BC47" s="69">
        <v>117</v>
      </c>
      <c r="BD47" s="70">
        <v>108</v>
      </c>
      <c r="BE47" s="71">
        <v>103</v>
      </c>
      <c r="BF47" s="92">
        <f t="shared" si="65"/>
        <v>9.6349206349206344</v>
      </c>
      <c r="BG47" s="93">
        <f t="shared" si="66"/>
        <v>-2.6934375740345899</v>
      </c>
      <c r="BH47" s="94">
        <f t="shared" si="67"/>
        <v>-0.33603896103896247</v>
      </c>
      <c r="BI47" s="92">
        <f t="shared" si="68"/>
        <v>5.8932038834951461</v>
      </c>
      <c r="BJ47" s="93">
        <f t="shared" si="69"/>
        <v>-1.1666251763339135</v>
      </c>
      <c r="BK47" s="94">
        <f t="shared" si="70"/>
        <v>-0.20016031403571777</v>
      </c>
      <c r="BL47" s="69">
        <v>214</v>
      </c>
      <c r="BM47" s="70">
        <v>214</v>
      </c>
      <c r="BN47" s="71">
        <v>214</v>
      </c>
      <c r="BO47" s="69">
        <v>9533</v>
      </c>
      <c r="BP47" s="70">
        <v>30818</v>
      </c>
      <c r="BQ47" s="71">
        <v>8229</v>
      </c>
      <c r="BR47" s="69">
        <f t="shared" si="42"/>
        <v>404.47429821363471</v>
      </c>
      <c r="BS47" s="70">
        <f t="shared" si="71"/>
        <v>194.97456046056641</v>
      </c>
      <c r="BT47" s="71">
        <f t="shared" si="72"/>
        <v>94.584655796865263</v>
      </c>
      <c r="BU47" s="69">
        <f t="shared" si="43"/>
        <v>1827.7973640856671</v>
      </c>
      <c r="BV47" s="70">
        <f t="shared" si="73"/>
        <v>1021.8405440695251</v>
      </c>
      <c r="BW47" s="71">
        <f t="shared" si="74"/>
        <v>618.45470231537456</v>
      </c>
      <c r="BX47" s="170">
        <f t="shared" si="44"/>
        <v>4.5189456342668866</v>
      </c>
      <c r="BY47" s="237">
        <f t="shared" si="75"/>
        <v>0.6718915583992513</v>
      </c>
      <c r="BZ47" s="165">
        <f t="shared" si="76"/>
        <v>0.6164510160574399</v>
      </c>
      <c r="CA47" s="101">
        <f t="shared" si="77"/>
        <v>0.43205922503412791</v>
      </c>
      <c r="CB47" s="102">
        <f t="shared" si="78"/>
        <v>-6.8465819594665522E-2</v>
      </c>
      <c r="CC47" s="250">
        <f t="shared" si="79"/>
        <v>3.751307217277855E-2</v>
      </c>
      <c r="CD47" s="284"/>
      <c r="CE47" s="285"/>
      <c r="CF47" s="275"/>
    </row>
    <row r="48" spans="1:84" s="143" customFormat="1" ht="15" customHeight="1" x14ac:dyDescent="0.2">
      <c r="A48" s="142" t="s">
        <v>141</v>
      </c>
      <c r="B48" s="197" t="s">
        <v>147</v>
      </c>
      <c r="C48" s="93">
        <v>635.46600000000001</v>
      </c>
      <c r="D48" s="93">
        <v>3096.5529999999999</v>
      </c>
      <c r="E48" s="93">
        <v>774.577</v>
      </c>
      <c r="F48" s="92">
        <v>621.48400000000004</v>
      </c>
      <c r="G48" s="93">
        <v>2256.386</v>
      </c>
      <c r="H48" s="94">
        <v>777.01800000000003</v>
      </c>
      <c r="I48" s="159">
        <f t="shared" si="30"/>
        <v>0.99685850263443054</v>
      </c>
      <c r="J48" s="251">
        <f t="shared" si="47"/>
        <v>-2.5639260783453022E-2</v>
      </c>
      <c r="K48" s="252">
        <f t="shared" si="48"/>
        <v>-0.37549223877240312</v>
      </c>
      <c r="L48" s="92">
        <v>465.62400000000002</v>
      </c>
      <c r="M48" s="93">
        <v>2033.9259999999999</v>
      </c>
      <c r="N48" s="93">
        <v>629.90200000000004</v>
      </c>
      <c r="O48" s="98">
        <f t="shared" si="16"/>
        <v>0.81066590477955469</v>
      </c>
      <c r="P48" s="99">
        <f t="shared" si="49"/>
        <v>6.1452731149984174E-2</v>
      </c>
      <c r="Q48" s="100">
        <f t="shared" si="50"/>
        <v>-9.0742808091381355E-2</v>
      </c>
      <c r="R48" s="92">
        <v>98.043000000000006</v>
      </c>
      <c r="S48" s="93">
        <v>41.297000000000025</v>
      </c>
      <c r="T48" s="94">
        <v>91.461999999999989</v>
      </c>
      <c r="U48" s="101">
        <f t="shared" si="31"/>
        <v>0.11770898486264152</v>
      </c>
      <c r="V48" s="102">
        <f t="shared" si="51"/>
        <v>-4.004728883064744E-2</v>
      </c>
      <c r="W48" s="103">
        <f t="shared" si="52"/>
        <v>9.9406708567716787E-2</v>
      </c>
      <c r="X48" s="92">
        <v>57.817</v>
      </c>
      <c r="Y48" s="93">
        <v>181.16300000000001</v>
      </c>
      <c r="Z48" s="94">
        <v>55.653999999999996</v>
      </c>
      <c r="AA48" s="101">
        <f t="shared" si="33"/>
        <v>7.1625110357803806E-2</v>
      </c>
      <c r="AB48" s="102">
        <f t="shared" si="53"/>
        <v>-2.1405442319336707E-2</v>
      </c>
      <c r="AC48" s="103">
        <f t="shared" si="54"/>
        <v>-8.66390047633539E-3</v>
      </c>
      <c r="AD48" s="92">
        <v>246.66499999999999</v>
      </c>
      <c r="AE48" s="93">
        <v>313.334</v>
      </c>
      <c r="AF48" s="93">
        <v>314.42899999999997</v>
      </c>
      <c r="AG48" s="93">
        <f t="shared" si="55"/>
        <v>67.763999999999982</v>
      </c>
      <c r="AH48" s="94">
        <f t="shared" si="56"/>
        <v>1.0949999999999704</v>
      </c>
      <c r="AI48" s="92">
        <v>0</v>
      </c>
      <c r="AJ48" s="93">
        <v>0</v>
      </c>
      <c r="AK48" s="93">
        <v>0</v>
      </c>
      <c r="AL48" s="93">
        <f t="shared" si="57"/>
        <v>0</v>
      </c>
      <c r="AM48" s="94">
        <f t="shared" si="58"/>
        <v>0</v>
      </c>
      <c r="AN48" s="101">
        <f t="shared" si="35"/>
        <v>0.40593640141651505</v>
      </c>
      <c r="AO48" s="102">
        <f t="shared" si="59"/>
        <v>1.7772439851301503E-2</v>
      </c>
      <c r="AP48" s="103">
        <f t="shared" si="60"/>
        <v>0.30474840301958789</v>
      </c>
      <c r="AQ48" s="101">
        <f t="shared" si="38"/>
        <v>0</v>
      </c>
      <c r="AR48" s="102">
        <f t="shared" si="61"/>
        <v>0</v>
      </c>
      <c r="AS48" s="103">
        <f t="shared" si="62"/>
        <v>0</v>
      </c>
      <c r="AT48" s="101">
        <f t="shared" si="40"/>
        <v>0</v>
      </c>
      <c r="AU48" s="102">
        <f t="shared" si="63"/>
        <v>0</v>
      </c>
      <c r="AV48" s="103">
        <f t="shared" si="64"/>
        <v>0</v>
      </c>
      <c r="AW48" s="92">
        <v>852</v>
      </c>
      <c r="AX48" s="93">
        <v>2354</v>
      </c>
      <c r="AY48" s="94">
        <v>535</v>
      </c>
      <c r="AZ48" s="92">
        <v>10</v>
      </c>
      <c r="BA48" s="93">
        <v>11</v>
      </c>
      <c r="BB48" s="94">
        <v>9</v>
      </c>
      <c r="BC48" s="92">
        <v>28</v>
      </c>
      <c r="BD48" s="93">
        <v>28.5</v>
      </c>
      <c r="BE48" s="94">
        <v>24</v>
      </c>
      <c r="BF48" s="92">
        <f t="shared" si="65"/>
        <v>19.814814814814813</v>
      </c>
      <c r="BG48" s="93">
        <f t="shared" si="66"/>
        <v>-8.585185185185189</v>
      </c>
      <c r="BH48" s="94">
        <f t="shared" si="67"/>
        <v>1.981481481481481</v>
      </c>
      <c r="BI48" s="92">
        <f t="shared" si="68"/>
        <v>7.4305555555555562</v>
      </c>
      <c r="BJ48" s="93">
        <f t="shared" si="69"/>
        <v>-2.7123015873015861</v>
      </c>
      <c r="BK48" s="94">
        <f t="shared" si="70"/>
        <v>0.5475146198830414</v>
      </c>
      <c r="BL48" s="92">
        <v>70</v>
      </c>
      <c r="BM48" s="93">
        <v>70</v>
      </c>
      <c r="BN48" s="94">
        <v>70</v>
      </c>
      <c r="BO48" s="92">
        <v>4265</v>
      </c>
      <c r="BP48" s="93">
        <v>12100</v>
      </c>
      <c r="BQ48" s="94">
        <v>2967</v>
      </c>
      <c r="BR48" s="92">
        <f t="shared" si="42"/>
        <v>261.88675429726999</v>
      </c>
      <c r="BS48" s="93">
        <f t="shared" si="71"/>
        <v>116.16952100301441</v>
      </c>
      <c r="BT48" s="94">
        <f t="shared" si="72"/>
        <v>75.408572479088178</v>
      </c>
      <c r="BU48" s="92">
        <f t="shared" si="43"/>
        <v>1452.370093457944</v>
      </c>
      <c r="BV48" s="93">
        <f t="shared" si="73"/>
        <v>722.92877890395334</v>
      </c>
      <c r="BW48" s="94">
        <f t="shared" si="74"/>
        <v>493.83738317757013</v>
      </c>
      <c r="BX48" s="171">
        <f t="shared" si="44"/>
        <v>5.5457943925233648</v>
      </c>
      <c r="BY48" s="253">
        <f t="shared" si="75"/>
        <v>0.53992584792242582</v>
      </c>
      <c r="BZ48" s="254">
        <f t="shared" si="76"/>
        <v>0.405607476635514</v>
      </c>
      <c r="CA48" s="101">
        <f t="shared" si="77"/>
        <v>0.47624398073836277</v>
      </c>
      <c r="CB48" s="102">
        <f t="shared" si="78"/>
        <v>-0.20834670947030504</v>
      </c>
      <c r="CC48" s="250">
        <f t="shared" si="79"/>
        <v>2.6627674311220373E-3</v>
      </c>
      <c r="CD48" s="284"/>
      <c r="CE48" s="285"/>
      <c r="CF48" s="275"/>
    </row>
    <row r="49" spans="1:84" s="143" customFormat="1" ht="15" customHeight="1" x14ac:dyDescent="0.2">
      <c r="A49" s="142" t="s">
        <v>148</v>
      </c>
      <c r="B49" s="197" t="s">
        <v>149</v>
      </c>
      <c r="C49" s="93">
        <v>862.38770000000011</v>
      </c>
      <c r="D49" s="93">
        <v>3856.0057999999999</v>
      </c>
      <c r="E49" s="93">
        <v>1156.6073299999998</v>
      </c>
      <c r="F49" s="92">
        <v>743.66554000000008</v>
      </c>
      <c r="G49" s="93">
        <v>3491.1610199999996</v>
      </c>
      <c r="H49" s="94">
        <v>1129.1711499999999</v>
      </c>
      <c r="I49" s="159">
        <f t="shared" si="30"/>
        <v>1.0242976275120028</v>
      </c>
      <c r="J49" s="251">
        <f t="shared" si="47"/>
        <v>-0.13534693528433173</v>
      </c>
      <c r="K49" s="252">
        <f t="shared" si="48"/>
        <v>-8.0207658239612289E-2</v>
      </c>
      <c r="L49" s="92">
        <v>509.07</v>
      </c>
      <c r="M49" s="93">
        <v>2535.65238</v>
      </c>
      <c r="N49" s="93">
        <v>858.38199999999995</v>
      </c>
      <c r="O49" s="98">
        <f t="shared" si="16"/>
        <v>0.76018768279724469</v>
      </c>
      <c r="P49" s="99">
        <f t="shared" si="49"/>
        <v>7.5646080936817017E-2</v>
      </c>
      <c r="Q49" s="100">
        <f t="shared" si="50"/>
        <v>3.3881343595508207E-2</v>
      </c>
      <c r="R49" s="92">
        <v>178.18712000000008</v>
      </c>
      <c r="S49" s="93">
        <v>741.98483999999962</v>
      </c>
      <c r="T49" s="94">
        <v>227.47175999999996</v>
      </c>
      <c r="U49" s="101">
        <f t="shared" si="31"/>
        <v>0.20145020531209992</v>
      </c>
      <c r="V49" s="102">
        <f t="shared" si="51"/>
        <v>-3.8156325333383617E-2</v>
      </c>
      <c r="W49" s="103">
        <f t="shared" si="52"/>
        <v>-1.1082197447140257E-2</v>
      </c>
      <c r="X49" s="92">
        <v>56.40842</v>
      </c>
      <c r="Y49" s="93">
        <v>213.52379999999999</v>
      </c>
      <c r="Z49" s="94">
        <v>43.317389999999996</v>
      </c>
      <c r="AA49" s="101">
        <f t="shared" si="33"/>
        <v>3.8362111890655373E-2</v>
      </c>
      <c r="AB49" s="102">
        <f t="shared" si="53"/>
        <v>-3.7489755603433428E-2</v>
      </c>
      <c r="AC49" s="103">
        <f t="shared" si="54"/>
        <v>-2.2799146148367998E-2</v>
      </c>
      <c r="AD49" s="92">
        <v>363.13806</v>
      </c>
      <c r="AE49" s="93">
        <v>465.21812</v>
      </c>
      <c r="AF49" s="93">
        <v>368.69232</v>
      </c>
      <c r="AG49" s="93">
        <f t="shared" si="55"/>
        <v>5.5542599999999993</v>
      </c>
      <c r="AH49" s="94">
        <f t="shared" si="56"/>
        <v>-96.525800000000004</v>
      </c>
      <c r="AI49" s="92">
        <v>0</v>
      </c>
      <c r="AJ49" s="93">
        <v>0</v>
      </c>
      <c r="AK49" s="93">
        <v>0</v>
      </c>
      <c r="AL49" s="93">
        <f t="shared" si="57"/>
        <v>0</v>
      </c>
      <c r="AM49" s="94">
        <f t="shared" si="58"/>
        <v>0</v>
      </c>
      <c r="AN49" s="101">
        <f t="shared" si="35"/>
        <v>0.31877051998278449</v>
      </c>
      <c r="AO49" s="102">
        <f t="shared" si="59"/>
        <v>-0.10231394121720705</v>
      </c>
      <c r="AP49" s="103">
        <f t="shared" si="60"/>
        <v>0.19812284875780864</v>
      </c>
      <c r="AQ49" s="101">
        <f t="shared" si="38"/>
        <v>0</v>
      </c>
      <c r="AR49" s="102">
        <f t="shared" si="61"/>
        <v>0</v>
      </c>
      <c r="AS49" s="103">
        <f t="shared" si="62"/>
        <v>0</v>
      </c>
      <c r="AT49" s="101">
        <f t="shared" si="40"/>
        <v>0</v>
      </c>
      <c r="AU49" s="102">
        <f t="shared" si="63"/>
        <v>0</v>
      </c>
      <c r="AV49" s="103">
        <f t="shared" si="64"/>
        <v>0</v>
      </c>
      <c r="AW49" s="92">
        <v>1043</v>
      </c>
      <c r="AX49" s="93">
        <v>3623</v>
      </c>
      <c r="AY49" s="94">
        <v>607</v>
      </c>
      <c r="AZ49" s="92">
        <v>28</v>
      </c>
      <c r="BA49" s="93">
        <v>29</v>
      </c>
      <c r="BB49" s="94">
        <v>27</v>
      </c>
      <c r="BC49" s="92">
        <v>27</v>
      </c>
      <c r="BD49" s="93">
        <v>27</v>
      </c>
      <c r="BE49" s="94">
        <v>35</v>
      </c>
      <c r="BF49" s="92">
        <f t="shared" si="65"/>
        <v>7.4938271604938267</v>
      </c>
      <c r="BG49" s="93">
        <f t="shared" si="66"/>
        <v>-4.9228395061728394</v>
      </c>
      <c r="BH49" s="94">
        <f t="shared" si="67"/>
        <v>-2.9170923797360588</v>
      </c>
      <c r="BI49" s="92">
        <f t="shared" si="68"/>
        <v>5.7809523809523808</v>
      </c>
      <c r="BJ49" s="93">
        <f t="shared" si="69"/>
        <v>-7.0955908289241618</v>
      </c>
      <c r="BK49" s="94">
        <f t="shared" si="70"/>
        <v>-5.401146384479719</v>
      </c>
      <c r="BL49" s="92">
        <v>100</v>
      </c>
      <c r="BM49" s="93">
        <v>91</v>
      </c>
      <c r="BN49" s="94">
        <v>93</v>
      </c>
      <c r="BO49" s="92">
        <v>4861</v>
      </c>
      <c r="BP49" s="93">
        <v>16174</v>
      </c>
      <c r="BQ49" s="94">
        <v>2627</v>
      </c>
      <c r="BR49" s="92">
        <f t="shared" si="42"/>
        <v>429.83294632660824</v>
      </c>
      <c r="BS49" s="93">
        <f t="shared" si="71"/>
        <v>276.84682412952941</v>
      </c>
      <c r="BT49" s="94">
        <f t="shared" si="72"/>
        <v>213.98275342441957</v>
      </c>
      <c r="BU49" s="92">
        <f t="shared" si="43"/>
        <v>1860.249011532125</v>
      </c>
      <c r="BV49" s="93">
        <f t="shared" si="73"/>
        <v>1147.2427411582034</v>
      </c>
      <c r="BW49" s="94">
        <f t="shared" si="74"/>
        <v>896.63846226356316</v>
      </c>
      <c r="BX49" s="171">
        <f t="shared" si="44"/>
        <v>4.3278418451400329</v>
      </c>
      <c r="BY49" s="253">
        <f t="shared" si="75"/>
        <v>-0.33275259397789636</v>
      </c>
      <c r="BZ49" s="254">
        <f t="shared" si="76"/>
        <v>-0.136414296179316</v>
      </c>
      <c r="CA49" s="101">
        <f t="shared" si="77"/>
        <v>0.31738552615682009</v>
      </c>
      <c r="CB49" s="102">
        <f t="shared" si="78"/>
        <v>-0.22879424912407881</v>
      </c>
      <c r="CC49" s="250">
        <f t="shared" si="79"/>
        <v>-0.16956314161376551</v>
      </c>
      <c r="CD49" s="284"/>
      <c r="CE49" s="285"/>
      <c r="CF49" s="275"/>
    </row>
    <row r="50" spans="1:84" s="143" customFormat="1" ht="15" customHeight="1" x14ac:dyDescent="0.2">
      <c r="A50" s="142" t="s">
        <v>148</v>
      </c>
      <c r="B50" s="197" t="s">
        <v>150</v>
      </c>
      <c r="C50" s="93">
        <v>1005.754</v>
      </c>
      <c r="D50" s="93">
        <v>5079.0169999999998</v>
      </c>
      <c r="E50" s="93">
        <v>1797.1479999999999</v>
      </c>
      <c r="F50" s="92">
        <v>948.74199999999996</v>
      </c>
      <c r="G50" s="93">
        <v>4862.598</v>
      </c>
      <c r="H50" s="94">
        <v>1743.451</v>
      </c>
      <c r="I50" s="159">
        <f t="shared" si="30"/>
        <v>1.0307992596293214</v>
      </c>
      <c r="J50" s="251">
        <f t="shared" si="47"/>
        <v>-2.9292946681772625E-2</v>
      </c>
      <c r="K50" s="252">
        <f t="shared" si="48"/>
        <v>-1.3707606864680422E-2</v>
      </c>
      <c r="L50" s="92">
        <v>579.75199999999995</v>
      </c>
      <c r="M50" s="93">
        <v>3282.2249999999999</v>
      </c>
      <c r="N50" s="93">
        <v>1312.4960000000001</v>
      </c>
      <c r="O50" s="98">
        <f t="shared" si="16"/>
        <v>0.75281496296712669</v>
      </c>
      <c r="P50" s="99">
        <f t="shared" si="49"/>
        <v>0.1417405085843757</v>
      </c>
      <c r="Q50" s="100">
        <f t="shared" si="50"/>
        <v>7.7820854879227963E-2</v>
      </c>
      <c r="R50" s="92">
        <v>273.27699999999999</v>
      </c>
      <c r="S50" s="93">
        <v>1030.0900000000001</v>
      </c>
      <c r="T50" s="94">
        <v>234.46499999999995</v>
      </c>
      <c r="U50" s="101">
        <f t="shared" si="31"/>
        <v>0.13448327483823747</v>
      </c>
      <c r="V50" s="102">
        <f t="shared" si="51"/>
        <v>-0.15355815265206019</v>
      </c>
      <c r="W50" s="103">
        <f t="shared" si="52"/>
        <v>-7.7356157498139122E-2</v>
      </c>
      <c r="X50" s="92">
        <v>95.713000000000008</v>
      </c>
      <c r="Y50" s="93">
        <v>550.28300000000002</v>
      </c>
      <c r="Z50" s="94">
        <v>196.48999999999998</v>
      </c>
      <c r="AA50" s="101">
        <f t="shared" si="33"/>
        <v>0.1127017621946358</v>
      </c>
      <c r="AB50" s="102">
        <f t="shared" si="53"/>
        <v>1.1817644067684527E-2</v>
      </c>
      <c r="AC50" s="103">
        <f t="shared" si="54"/>
        <v>-4.6469738108895209E-4</v>
      </c>
      <c r="AD50" s="92">
        <v>1590.2570000000001</v>
      </c>
      <c r="AE50" s="93">
        <v>2021.7190000000001</v>
      </c>
      <c r="AF50" s="93">
        <v>1844.5550000000001</v>
      </c>
      <c r="AG50" s="93">
        <f t="shared" si="55"/>
        <v>254.298</v>
      </c>
      <c r="AH50" s="94">
        <f t="shared" si="56"/>
        <v>-177.16399999999999</v>
      </c>
      <c r="AI50" s="92">
        <v>0</v>
      </c>
      <c r="AJ50" s="93">
        <v>0</v>
      </c>
      <c r="AK50" s="93">
        <v>0</v>
      </c>
      <c r="AL50" s="93">
        <f t="shared" si="57"/>
        <v>0</v>
      </c>
      <c r="AM50" s="94">
        <f t="shared" si="58"/>
        <v>0</v>
      </c>
      <c r="AN50" s="101">
        <f t="shared" si="35"/>
        <v>1.0263790183112353</v>
      </c>
      <c r="AO50" s="102">
        <f t="shared" si="59"/>
        <v>-0.55477999273918055</v>
      </c>
      <c r="AP50" s="103">
        <f t="shared" si="60"/>
        <v>0.6283258123463803</v>
      </c>
      <c r="AQ50" s="101">
        <f t="shared" si="38"/>
        <v>0</v>
      </c>
      <c r="AR50" s="102">
        <f t="shared" si="61"/>
        <v>0</v>
      </c>
      <c r="AS50" s="103">
        <f t="shared" si="62"/>
        <v>0</v>
      </c>
      <c r="AT50" s="101">
        <f t="shared" si="40"/>
        <v>0</v>
      </c>
      <c r="AU50" s="102">
        <f t="shared" si="63"/>
        <v>0</v>
      </c>
      <c r="AV50" s="103">
        <f t="shared" si="64"/>
        <v>0</v>
      </c>
      <c r="AW50" s="92">
        <v>746</v>
      </c>
      <c r="AX50" s="93">
        <v>3293</v>
      </c>
      <c r="AY50" s="94">
        <v>581</v>
      </c>
      <c r="AZ50" s="92">
        <v>36</v>
      </c>
      <c r="BA50" s="93">
        <v>35</v>
      </c>
      <c r="BB50" s="94">
        <v>37</v>
      </c>
      <c r="BC50" s="92">
        <v>55</v>
      </c>
      <c r="BD50" s="93">
        <v>53</v>
      </c>
      <c r="BE50" s="94">
        <v>53</v>
      </c>
      <c r="BF50" s="92">
        <f t="shared" si="65"/>
        <v>5.2342342342342345</v>
      </c>
      <c r="BG50" s="93">
        <f t="shared" si="66"/>
        <v>-1.6731731731731729</v>
      </c>
      <c r="BH50" s="94">
        <f t="shared" si="67"/>
        <v>-2.6062419562419565</v>
      </c>
      <c r="BI50" s="92">
        <f t="shared" si="68"/>
        <v>3.6540880503144653</v>
      </c>
      <c r="BJ50" s="93">
        <f t="shared" si="69"/>
        <v>-0.8671240708976562</v>
      </c>
      <c r="BK50" s="94">
        <f t="shared" si="70"/>
        <v>-1.5235849056603774</v>
      </c>
      <c r="BL50" s="92">
        <v>110</v>
      </c>
      <c r="BM50" s="93">
        <v>274</v>
      </c>
      <c r="BN50" s="94">
        <v>108</v>
      </c>
      <c r="BO50" s="92">
        <v>3444</v>
      </c>
      <c r="BP50" s="93">
        <v>17917</v>
      </c>
      <c r="BQ50" s="94">
        <v>3529</v>
      </c>
      <c r="BR50" s="92">
        <f t="shared" si="42"/>
        <v>494.03542079909323</v>
      </c>
      <c r="BS50" s="93">
        <f t="shared" si="71"/>
        <v>218.55864960280985</v>
      </c>
      <c r="BT50" s="94">
        <f t="shared" si="72"/>
        <v>222.63965141805846</v>
      </c>
      <c r="BU50" s="92">
        <f t="shared" si="43"/>
        <v>3000.776247848537</v>
      </c>
      <c r="BV50" s="93">
        <f t="shared" si="73"/>
        <v>1729.0041298860706</v>
      </c>
      <c r="BW50" s="94">
        <f t="shared" si="74"/>
        <v>1524.1294212466541</v>
      </c>
      <c r="BX50" s="171">
        <f t="shared" si="44"/>
        <v>6.0740103270223749</v>
      </c>
      <c r="BY50" s="253">
        <f t="shared" si="75"/>
        <v>1.4573883431081658</v>
      </c>
      <c r="BZ50" s="254">
        <f t="shared" si="76"/>
        <v>0.63307500968256303</v>
      </c>
      <c r="CA50" s="101">
        <f t="shared" si="77"/>
        <v>0.3671452351227632</v>
      </c>
      <c r="CB50" s="102">
        <f t="shared" si="78"/>
        <v>1.5357696818370958E-2</v>
      </c>
      <c r="CC50" s="250">
        <f t="shared" si="79"/>
        <v>0.18799315033124236</v>
      </c>
      <c r="CD50" s="284"/>
      <c r="CE50" s="285"/>
      <c r="CF50" s="275"/>
    </row>
    <row r="51" spans="1:84" s="143" customFormat="1" ht="15" customHeight="1" x14ac:dyDescent="0.2">
      <c r="A51" s="142" t="s">
        <v>151</v>
      </c>
      <c r="B51" s="197" t="s">
        <v>152</v>
      </c>
      <c r="C51" s="93">
        <v>1787.057</v>
      </c>
      <c r="D51" s="93">
        <v>8685.4927299999981</v>
      </c>
      <c r="E51" s="93">
        <v>2860.2678099999994</v>
      </c>
      <c r="F51" s="92">
        <v>1714.6869999999999</v>
      </c>
      <c r="G51" s="93">
        <v>7906.3261199999988</v>
      </c>
      <c r="H51" s="94">
        <v>2905.4586099999997</v>
      </c>
      <c r="I51" s="159">
        <f t="shared" si="30"/>
        <v>0.98444624203405873</v>
      </c>
      <c r="J51" s="251">
        <f t="shared" si="47"/>
        <v>-5.7759711588964091E-2</v>
      </c>
      <c r="K51" s="252">
        <f t="shared" si="48"/>
        <v>-0.11410352661626355</v>
      </c>
      <c r="L51" s="92">
        <v>1091.479</v>
      </c>
      <c r="M51" s="93">
        <v>5348.1862199999996</v>
      </c>
      <c r="N51" s="93">
        <v>2146.2907799999998</v>
      </c>
      <c r="O51" s="98">
        <f t="shared" si="16"/>
        <v>0.73870981077235176</v>
      </c>
      <c r="P51" s="99">
        <f t="shared" si="49"/>
        <v>0.10216273250092378</v>
      </c>
      <c r="Q51" s="100">
        <f t="shared" si="50"/>
        <v>6.2265892468612472E-2</v>
      </c>
      <c r="R51" s="92">
        <v>431.18199999999985</v>
      </c>
      <c r="S51" s="93">
        <v>1725.3901999999994</v>
      </c>
      <c r="T51" s="94">
        <v>429.42228999999986</v>
      </c>
      <c r="U51" s="101">
        <f t="shared" si="31"/>
        <v>0.14779845375253853</v>
      </c>
      <c r="V51" s="102">
        <f t="shared" si="51"/>
        <v>-0.10366551605652857</v>
      </c>
      <c r="W51" s="103">
        <f t="shared" si="52"/>
        <v>-7.0430616717425787E-2</v>
      </c>
      <c r="X51" s="92">
        <v>192.02600000000001</v>
      </c>
      <c r="Y51" s="93">
        <v>832.74969999999996</v>
      </c>
      <c r="Z51" s="94">
        <v>329.74554000000001</v>
      </c>
      <c r="AA51" s="101">
        <f t="shared" si="33"/>
        <v>0.11349173547510974</v>
      </c>
      <c r="AB51" s="102">
        <f t="shared" si="53"/>
        <v>1.5027835556048891E-3</v>
      </c>
      <c r="AC51" s="103">
        <f t="shared" si="54"/>
        <v>8.1647242488133848E-3</v>
      </c>
      <c r="AD51" s="92">
        <v>545.06799999999998</v>
      </c>
      <c r="AE51" s="93">
        <v>951.59338000000002</v>
      </c>
      <c r="AF51" s="93">
        <v>993.45594999999992</v>
      </c>
      <c r="AG51" s="93">
        <f t="shared" si="55"/>
        <v>448.38794999999993</v>
      </c>
      <c r="AH51" s="94">
        <f t="shared" si="56"/>
        <v>41.862569999999891</v>
      </c>
      <c r="AI51" s="92">
        <v>0</v>
      </c>
      <c r="AJ51" s="93">
        <v>0</v>
      </c>
      <c r="AK51" s="93">
        <v>0</v>
      </c>
      <c r="AL51" s="93">
        <f t="shared" si="57"/>
        <v>0</v>
      </c>
      <c r="AM51" s="94">
        <f t="shared" si="58"/>
        <v>0</v>
      </c>
      <c r="AN51" s="101">
        <f t="shared" si="35"/>
        <v>0.3473296963755293</v>
      </c>
      <c r="AO51" s="102">
        <f t="shared" si="59"/>
        <v>4.2320958545678355E-2</v>
      </c>
      <c r="AP51" s="103">
        <f t="shared" si="60"/>
        <v>0.23776845332559121</v>
      </c>
      <c r="AQ51" s="101">
        <f t="shared" si="38"/>
        <v>0</v>
      </c>
      <c r="AR51" s="102">
        <f t="shared" si="61"/>
        <v>0</v>
      </c>
      <c r="AS51" s="103">
        <f t="shared" si="62"/>
        <v>0</v>
      </c>
      <c r="AT51" s="101">
        <f t="shared" si="40"/>
        <v>0</v>
      </c>
      <c r="AU51" s="102">
        <f t="shared" si="63"/>
        <v>0</v>
      </c>
      <c r="AV51" s="103">
        <f t="shared" si="64"/>
        <v>0</v>
      </c>
      <c r="AW51" s="92">
        <v>2099</v>
      </c>
      <c r="AX51" s="93">
        <v>7885</v>
      </c>
      <c r="AY51" s="94">
        <v>1854</v>
      </c>
      <c r="AZ51" s="92">
        <v>42.1</v>
      </c>
      <c r="BA51" s="93">
        <v>42.2</v>
      </c>
      <c r="BB51" s="94">
        <v>43.4</v>
      </c>
      <c r="BC51" s="92">
        <v>83.4</v>
      </c>
      <c r="BD51" s="93">
        <v>80.3</v>
      </c>
      <c r="BE51" s="94">
        <v>79</v>
      </c>
      <c r="BF51" s="92">
        <f t="shared" si="65"/>
        <v>14.23963133640553</v>
      </c>
      <c r="BG51" s="93">
        <f t="shared" si="66"/>
        <v>-2.3795293920188563</v>
      </c>
      <c r="BH51" s="94">
        <f t="shared" si="67"/>
        <v>-1.3310637662800939</v>
      </c>
      <c r="BI51" s="92">
        <f t="shared" si="68"/>
        <v>7.8227848101265822</v>
      </c>
      <c r="BJ51" s="93">
        <f t="shared" si="69"/>
        <v>-0.56650375901810168</v>
      </c>
      <c r="BK51" s="94">
        <f t="shared" si="70"/>
        <v>-0.36007114670197726</v>
      </c>
      <c r="BL51" s="92">
        <v>155</v>
      </c>
      <c r="BM51" s="93">
        <v>155</v>
      </c>
      <c r="BN51" s="94">
        <v>155</v>
      </c>
      <c r="BO51" s="92">
        <v>9212</v>
      </c>
      <c r="BP51" s="93">
        <v>35244</v>
      </c>
      <c r="BQ51" s="94">
        <v>8394</v>
      </c>
      <c r="BR51" s="92">
        <f t="shared" si="42"/>
        <v>346.13516916845361</v>
      </c>
      <c r="BS51" s="93">
        <f t="shared" si="71"/>
        <v>159.99893382325172</v>
      </c>
      <c r="BT51" s="94">
        <f t="shared" si="72"/>
        <v>121.80404557294801</v>
      </c>
      <c r="BU51" s="92">
        <f t="shared" si="43"/>
        <v>1567.1297788565264</v>
      </c>
      <c r="BV51" s="93">
        <f t="shared" si="73"/>
        <v>750.22315665547831</v>
      </c>
      <c r="BW51" s="94">
        <f t="shared" si="74"/>
        <v>564.42513459527095</v>
      </c>
      <c r="BX51" s="171">
        <f t="shared" si="44"/>
        <v>4.5275080906148863</v>
      </c>
      <c r="BY51" s="253">
        <f t="shared" si="75"/>
        <v>0.13875153987643962</v>
      </c>
      <c r="BZ51" s="254">
        <f t="shared" si="76"/>
        <v>5.7755395624398354E-2</v>
      </c>
      <c r="CA51" s="101">
        <f t="shared" si="77"/>
        <v>0.60848133381660019</v>
      </c>
      <c r="CB51" s="102">
        <f t="shared" si="78"/>
        <v>-5.9296846683581039E-2</v>
      </c>
      <c r="CC51" s="250">
        <f t="shared" si="79"/>
        <v>-1.4479337858167796E-2</v>
      </c>
      <c r="CD51" s="284"/>
      <c r="CE51" s="285"/>
      <c r="CF51" s="275"/>
    </row>
    <row r="52" spans="1:84" s="143" customFormat="1" ht="15" customHeight="1" x14ac:dyDescent="0.2">
      <c r="A52" s="142" t="s">
        <v>153</v>
      </c>
      <c r="B52" s="197" t="s">
        <v>154</v>
      </c>
      <c r="C52" s="93">
        <v>978.73599999999999</v>
      </c>
      <c r="D52" s="93">
        <v>3846.8371400000005</v>
      </c>
      <c r="E52" s="93">
        <v>1575.396</v>
      </c>
      <c r="F52" s="92">
        <v>785.16200000000003</v>
      </c>
      <c r="G52" s="93">
        <v>3162.9007800000004</v>
      </c>
      <c r="H52" s="94">
        <v>1340.7380000000001</v>
      </c>
      <c r="I52" s="159">
        <f t="shared" si="30"/>
        <v>1.175021517999788</v>
      </c>
      <c r="J52" s="251">
        <f t="shared" si="47"/>
        <v>-7.1518686442097801E-2</v>
      </c>
      <c r="K52" s="252">
        <f t="shared" si="48"/>
        <v>-4.1215540185767896E-2</v>
      </c>
      <c r="L52" s="92">
        <v>456.58199999999999</v>
      </c>
      <c r="M52" s="93">
        <v>2073.3240000000001</v>
      </c>
      <c r="N52" s="93">
        <v>759.58399999999995</v>
      </c>
      <c r="O52" s="98">
        <f t="shared" si="16"/>
        <v>0.56654171061012659</v>
      </c>
      <c r="P52" s="99">
        <f t="shared" si="49"/>
        <v>-1.4971403880895573E-2</v>
      </c>
      <c r="Q52" s="100">
        <f t="shared" si="50"/>
        <v>-8.8971738660956756E-2</v>
      </c>
      <c r="R52" s="92">
        <v>245.46600000000004</v>
      </c>
      <c r="S52" s="93">
        <v>702.14678000000026</v>
      </c>
      <c r="T52" s="94">
        <v>444.71000000000015</v>
      </c>
      <c r="U52" s="101">
        <f t="shared" si="31"/>
        <v>0.33169045704679073</v>
      </c>
      <c r="V52" s="102">
        <f t="shared" si="51"/>
        <v>1.9059433130707126E-2</v>
      </c>
      <c r="W52" s="103">
        <f t="shared" si="52"/>
        <v>0.1096958929302394</v>
      </c>
      <c r="X52" s="92">
        <v>83.114000000000004</v>
      </c>
      <c r="Y52" s="93">
        <v>387.43</v>
      </c>
      <c r="Z52" s="94">
        <v>136.44399999999999</v>
      </c>
      <c r="AA52" s="101">
        <f t="shared" si="33"/>
        <v>0.10176783234308268</v>
      </c>
      <c r="AB52" s="102">
        <f t="shared" si="53"/>
        <v>-4.0880292498115256E-3</v>
      </c>
      <c r="AC52" s="103">
        <f t="shared" si="54"/>
        <v>-2.0724154269282688E-2</v>
      </c>
      <c r="AD52" s="92">
        <v>3097.9520000000002</v>
      </c>
      <c r="AE52" s="93">
        <v>2629.703</v>
      </c>
      <c r="AF52" s="93">
        <v>1920.2239999999999</v>
      </c>
      <c r="AG52" s="93">
        <f t="shared" si="55"/>
        <v>-1177.7280000000003</v>
      </c>
      <c r="AH52" s="94">
        <f t="shared" si="56"/>
        <v>-709.47900000000004</v>
      </c>
      <c r="AI52" s="92">
        <v>2927.33</v>
      </c>
      <c r="AJ52" s="93">
        <v>2043.913</v>
      </c>
      <c r="AK52" s="93">
        <v>0</v>
      </c>
      <c r="AL52" s="93">
        <f t="shared" si="57"/>
        <v>-2927.33</v>
      </c>
      <c r="AM52" s="94">
        <f t="shared" si="58"/>
        <v>-2043.913</v>
      </c>
      <c r="AN52" s="101">
        <f t="shared" si="35"/>
        <v>1.2188833791630802</v>
      </c>
      <c r="AO52" s="102">
        <f t="shared" si="59"/>
        <v>-1.9463746679507483</v>
      </c>
      <c r="AP52" s="103">
        <f t="shared" si="60"/>
        <v>0.53528204531508694</v>
      </c>
      <c r="AQ52" s="101">
        <f t="shared" si="38"/>
        <v>0</v>
      </c>
      <c r="AR52" s="102">
        <f t="shared" si="61"/>
        <v>-2.9909291167383238</v>
      </c>
      <c r="AS52" s="103">
        <f t="shared" si="62"/>
        <v>-0.53132298707087966</v>
      </c>
      <c r="AT52" s="101">
        <f t="shared" si="40"/>
        <v>0</v>
      </c>
      <c r="AU52" s="102">
        <f t="shared" si="63"/>
        <v>-3.728313392650179</v>
      </c>
      <c r="AV52" s="103">
        <f t="shared" si="64"/>
        <v>-0.64621470674144887</v>
      </c>
      <c r="AW52" s="92">
        <v>1188</v>
      </c>
      <c r="AX52" s="93">
        <v>3876</v>
      </c>
      <c r="AY52" s="94">
        <v>879</v>
      </c>
      <c r="AZ52" s="92">
        <v>26</v>
      </c>
      <c r="BA52" s="93">
        <v>26</v>
      </c>
      <c r="BB52" s="94">
        <v>25</v>
      </c>
      <c r="BC52" s="92">
        <v>54</v>
      </c>
      <c r="BD52" s="93">
        <v>54</v>
      </c>
      <c r="BE52" s="94">
        <v>50</v>
      </c>
      <c r="BF52" s="92">
        <f t="shared" si="65"/>
        <v>11.719999999999999</v>
      </c>
      <c r="BG52" s="93">
        <f t="shared" si="66"/>
        <v>-3.5107692307692329</v>
      </c>
      <c r="BH52" s="94">
        <f t="shared" si="67"/>
        <v>-0.70307692307692271</v>
      </c>
      <c r="BI52" s="92">
        <f t="shared" si="68"/>
        <v>5.8599999999999994</v>
      </c>
      <c r="BJ52" s="93">
        <f t="shared" si="69"/>
        <v>-1.4733333333333336</v>
      </c>
      <c r="BK52" s="94">
        <f t="shared" si="70"/>
        <v>-0.12148148148148152</v>
      </c>
      <c r="BL52" s="92">
        <v>79</v>
      </c>
      <c r="BM52" s="93">
        <v>86</v>
      </c>
      <c r="BN52" s="94">
        <v>79</v>
      </c>
      <c r="BO52" s="92">
        <v>5572</v>
      </c>
      <c r="BP52" s="93">
        <v>17213</v>
      </c>
      <c r="BQ52" s="94">
        <v>3797</v>
      </c>
      <c r="BR52" s="92">
        <f t="shared" si="42"/>
        <v>353.10455622860155</v>
      </c>
      <c r="BS52" s="93">
        <f t="shared" si="71"/>
        <v>212.192495927094</v>
      </c>
      <c r="BT52" s="94">
        <f t="shared" si="72"/>
        <v>169.35385733822798</v>
      </c>
      <c r="BU52" s="92">
        <f t="shared" si="43"/>
        <v>1525.2992036405005</v>
      </c>
      <c r="BV52" s="93">
        <f t="shared" si="73"/>
        <v>864.38842922972617</v>
      </c>
      <c r="BW52" s="94">
        <f t="shared" si="74"/>
        <v>709.27733057548494</v>
      </c>
      <c r="BX52" s="171">
        <f t="shared" si="44"/>
        <v>4.3196814562002279</v>
      </c>
      <c r="BY52" s="253">
        <f t="shared" si="75"/>
        <v>-0.37055423403546239</v>
      </c>
      <c r="BZ52" s="254">
        <f t="shared" si="76"/>
        <v>-0.1212370164519907</v>
      </c>
      <c r="CA52" s="101">
        <f t="shared" si="77"/>
        <v>0.54003697909258996</v>
      </c>
      <c r="CB52" s="102">
        <f t="shared" si="78"/>
        <v>-0.25245342056606457</v>
      </c>
      <c r="CC52" s="250">
        <f t="shared" si="79"/>
        <v>-8.3223710189105349E-3</v>
      </c>
      <c r="CD52" s="284"/>
      <c r="CE52" s="285"/>
      <c r="CF52" s="275"/>
    </row>
    <row r="53" spans="1:84" s="143" customFormat="1" ht="15" customHeight="1" x14ac:dyDescent="0.2">
      <c r="A53" s="142" t="s">
        <v>153</v>
      </c>
      <c r="B53" s="197" t="s">
        <v>155</v>
      </c>
      <c r="C53" s="93">
        <v>1168.73062</v>
      </c>
      <c r="D53" s="93">
        <v>4901.6628000000001</v>
      </c>
      <c r="E53" s="93">
        <v>1395.6130800000001</v>
      </c>
      <c r="F53" s="92">
        <v>986.11307999999997</v>
      </c>
      <c r="G53" s="93">
        <v>4336.5688799999998</v>
      </c>
      <c r="H53" s="94">
        <v>1369.86598</v>
      </c>
      <c r="I53" s="159">
        <f t="shared" si="30"/>
        <v>1.0187953423005658</v>
      </c>
      <c r="J53" s="251">
        <f t="shared" si="47"/>
        <v>-0.16639390597509851</v>
      </c>
      <c r="K53" s="252">
        <f t="shared" si="48"/>
        <v>-0.11151364981672307</v>
      </c>
      <c r="L53" s="92">
        <v>550.56088</v>
      </c>
      <c r="M53" s="93">
        <v>2857.2190599999999</v>
      </c>
      <c r="N53" s="93">
        <v>971.06777</v>
      </c>
      <c r="O53" s="98">
        <f t="shared" si="16"/>
        <v>0.70887793709571501</v>
      </c>
      <c r="P53" s="99">
        <f t="shared" si="49"/>
        <v>0.15056379324519431</v>
      </c>
      <c r="Q53" s="100">
        <f t="shared" si="50"/>
        <v>5.0011644627186325E-2</v>
      </c>
      <c r="R53" s="92">
        <v>355.49623999999994</v>
      </c>
      <c r="S53" s="93">
        <v>1131.8176399999998</v>
      </c>
      <c r="T53" s="94">
        <v>292.01306000000005</v>
      </c>
      <c r="U53" s="101">
        <f t="shared" si="31"/>
        <v>0.21316907220369108</v>
      </c>
      <c r="V53" s="102">
        <f t="shared" si="51"/>
        <v>-0.14733343730566456</v>
      </c>
      <c r="W53" s="103">
        <f t="shared" si="52"/>
        <v>-4.7824739106415382E-2</v>
      </c>
      <c r="X53" s="92">
        <v>80.055959999999999</v>
      </c>
      <c r="Y53" s="93">
        <v>347.53218000000004</v>
      </c>
      <c r="Z53" s="94">
        <v>106.78515</v>
      </c>
      <c r="AA53" s="101">
        <f t="shared" si="33"/>
        <v>7.795299070059393E-2</v>
      </c>
      <c r="AB53" s="102">
        <f t="shared" si="53"/>
        <v>-3.230355939529736E-3</v>
      </c>
      <c r="AC53" s="103">
        <f t="shared" si="54"/>
        <v>-2.186905520770846E-3</v>
      </c>
      <c r="AD53" s="92">
        <v>5602.8141099999993</v>
      </c>
      <c r="AE53" s="93">
        <v>5425.1180000000004</v>
      </c>
      <c r="AF53" s="93">
        <v>5457.0721700000004</v>
      </c>
      <c r="AG53" s="93">
        <f t="shared" si="55"/>
        <v>-145.74193999999898</v>
      </c>
      <c r="AH53" s="94">
        <f t="shared" si="56"/>
        <v>31.954169999999976</v>
      </c>
      <c r="AI53" s="92">
        <v>5257.0442199999998</v>
      </c>
      <c r="AJ53" s="93">
        <v>4779.8286899999994</v>
      </c>
      <c r="AK53" s="93">
        <v>2422.7722100000001</v>
      </c>
      <c r="AL53" s="93">
        <f t="shared" si="57"/>
        <v>-2834.2720099999997</v>
      </c>
      <c r="AM53" s="94">
        <f t="shared" si="58"/>
        <v>-2357.0564799999993</v>
      </c>
      <c r="AN53" s="101">
        <f t="shared" si="35"/>
        <v>3.9101612389588669</v>
      </c>
      <c r="AO53" s="102">
        <f t="shared" si="59"/>
        <v>-0.88376989805540829</v>
      </c>
      <c r="AP53" s="103">
        <f t="shared" si="60"/>
        <v>2.8033698864406968</v>
      </c>
      <c r="AQ53" s="101">
        <f t="shared" si="38"/>
        <v>1.7359913322107872</v>
      </c>
      <c r="AR53" s="102">
        <f t="shared" si="61"/>
        <v>-2.7620890038721333</v>
      </c>
      <c r="AS53" s="103">
        <f t="shared" si="62"/>
        <v>0.7608470015971025</v>
      </c>
      <c r="AT53" s="101">
        <f t="shared" si="40"/>
        <v>1.7686198835305043</v>
      </c>
      <c r="AU53" s="102">
        <f t="shared" si="63"/>
        <v>-3.5624565686751595</v>
      </c>
      <c r="AV53" s="103">
        <f t="shared" si="64"/>
        <v>0.66640547802566208</v>
      </c>
      <c r="AW53" s="92">
        <v>1274</v>
      </c>
      <c r="AX53" s="93">
        <v>3936</v>
      </c>
      <c r="AY53" s="94">
        <v>928</v>
      </c>
      <c r="AZ53" s="92">
        <v>34</v>
      </c>
      <c r="BA53" s="93">
        <v>31</v>
      </c>
      <c r="BB53" s="94">
        <v>33</v>
      </c>
      <c r="BC53" s="92">
        <v>54</v>
      </c>
      <c r="BD53" s="93">
        <v>48</v>
      </c>
      <c r="BE53" s="94">
        <v>47</v>
      </c>
      <c r="BF53" s="92">
        <f t="shared" si="65"/>
        <v>9.3737373737373737</v>
      </c>
      <c r="BG53" s="93">
        <f t="shared" si="66"/>
        <v>-3.1164587046939989</v>
      </c>
      <c r="BH53" s="94">
        <f t="shared" si="67"/>
        <v>-1.2069077875529484</v>
      </c>
      <c r="BI53" s="92">
        <f t="shared" si="68"/>
        <v>6.581560283687943</v>
      </c>
      <c r="BJ53" s="93">
        <f t="shared" si="69"/>
        <v>-1.2826372471762539</v>
      </c>
      <c r="BK53" s="94">
        <f t="shared" si="70"/>
        <v>-0.25177304964539005</v>
      </c>
      <c r="BL53" s="92">
        <v>93</v>
      </c>
      <c r="BM53" s="93">
        <v>93</v>
      </c>
      <c r="BN53" s="94">
        <v>93</v>
      </c>
      <c r="BO53" s="92">
        <v>4893</v>
      </c>
      <c r="BP53" s="93">
        <v>14703</v>
      </c>
      <c r="BQ53" s="94">
        <v>3601</v>
      </c>
      <c r="BR53" s="92">
        <f t="shared" si="42"/>
        <v>380.41265759511248</v>
      </c>
      <c r="BS53" s="93">
        <f t="shared" si="71"/>
        <v>178.87718242650428</v>
      </c>
      <c r="BT53" s="94">
        <f t="shared" si="72"/>
        <v>85.468164634492211</v>
      </c>
      <c r="BU53" s="92">
        <f t="shared" si="43"/>
        <v>1476.1486853448275</v>
      </c>
      <c r="BV53" s="93">
        <f t="shared" si="73"/>
        <v>702.11958016429378</v>
      </c>
      <c r="BW53" s="94">
        <f t="shared" si="74"/>
        <v>374.37813656433968</v>
      </c>
      <c r="BX53" s="171">
        <f t="shared" si="44"/>
        <v>3.8803879310344827</v>
      </c>
      <c r="BY53" s="253">
        <f t="shared" si="75"/>
        <v>3.972859037514187E-2</v>
      </c>
      <c r="BZ53" s="254">
        <f t="shared" si="76"/>
        <v>0.14486963835155597</v>
      </c>
      <c r="CA53" s="101">
        <f t="shared" si="77"/>
        <v>0.43506101244412226</v>
      </c>
      <c r="CB53" s="102">
        <f t="shared" si="78"/>
        <v>-0.15609520357617496</v>
      </c>
      <c r="CC53" s="250">
        <f t="shared" si="79"/>
        <v>1.9191653385102758E-3</v>
      </c>
      <c r="CD53" s="284"/>
      <c r="CE53" s="285"/>
      <c r="CF53" s="275"/>
    </row>
    <row r="54" spans="1:84" s="143" customFormat="1" ht="15" customHeight="1" x14ac:dyDescent="0.2">
      <c r="A54" s="142" t="s">
        <v>156</v>
      </c>
      <c r="B54" s="197" t="s">
        <v>157</v>
      </c>
      <c r="C54" s="93">
        <v>577.63800000000003</v>
      </c>
      <c r="D54" s="93">
        <v>3509.846</v>
      </c>
      <c r="E54" s="93">
        <v>841.69100000000003</v>
      </c>
      <c r="F54" s="92">
        <v>593.68299999999999</v>
      </c>
      <c r="G54" s="93">
        <v>3215.5650000000001</v>
      </c>
      <c r="H54" s="94">
        <v>640.57500000000005</v>
      </c>
      <c r="I54" s="159">
        <f t="shared" si="30"/>
        <v>1.3139616750575653</v>
      </c>
      <c r="J54" s="251">
        <f t="shared" si="47"/>
        <v>0.34098788264646374</v>
      </c>
      <c r="K54" s="252">
        <f t="shared" si="48"/>
        <v>0.22244401019929017</v>
      </c>
      <c r="L54" s="92">
        <v>463.84399999999999</v>
      </c>
      <c r="M54" s="93">
        <v>2357.2829999999999</v>
      </c>
      <c r="N54" s="93">
        <v>424.72</v>
      </c>
      <c r="O54" s="98">
        <f t="shared" si="16"/>
        <v>0.66302930960465212</v>
      </c>
      <c r="P54" s="99">
        <f t="shared" si="49"/>
        <v>-0.11826980120027242</v>
      </c>
      <c r="Q54" s="100">
        <f t="shared" si="50"/>
        <v>-7.0055855832837022E-2</v>
      </c>
      <c r="R54" s="92">
        <v>83.103999999999999</v>
      </c>
      <c r="S54" s="93">
        <v>651.53100000000018</v>
      </c>
      <c r="T54" s="94">
        <v>130.12400000000002</v>
      </c>
      <c r="U54" s="101">
        <f t="shared" si="31"/>
        <v>0.20313624478008041</v>
      </c>
      <c r="V54" s="102">
        <f t="shared" si="51"/>
        <v>6.3155817515024804E-2</v>
      </c>
      <c r="W54" s="103">
        <f t="shared" si="52"/>
        <v>5.1835336752922845E-4</v>
      </c>
      <c r="X54" s="92">
        <v>46.734999999999999</v>
      </c>
      <c r="Y54" s="93">
        <v>206.751</v>
      </c>
      <c r="Z54" s="94">
        <v>85.731000000000009</v>
      </c>
      <c r="AA54" s="101">
        <f t="shared" si="33"/>
        <v>0.13383444561526753</v>
      </c>
      <c r="AB54" s="102">
        <f t="shared" si="53"/>
        <v>5.5113983685247642E-2</v>
      </c>
      <c r="AC54" s="103">
        <f t="shared" si="54"/>
        <v>6.9537502465307877E-2</v>
      </c>
      <c r="AD54" s="92">
        <v>789.02700000000004</v>
      </c>
      <c r="AE54" s="93">
        <v>768.46400000000006</v>
      </c>
      <c r="AF54" s="93">
        <v>580.28200000000004</v>
      </c>
      <c r="AG54" s="93">
        <f t="shared" si="55"/>
        <v>-208.745</v>
      </c>
      <c r="AH54" s="94">
        <f t="shared" si="56"/>
        <v>-188.18200000000002</v>
      </c>
      <c r="AI54" s="92">
        <v>0</v>
      </c>
      <c r="AJ54" s="93">
        <v>16.015000000000001</v>
      </c>
      <c r="AK54" s="93">
        <v>11.768000000000001</v>
      </c>
      <c r="AL54" s="93">
        <f t="shared" si="57"/>
        <v>11.768000000000001</v>
      </c>
      <c r="AM54" s="94">
        <f t="shared" si="58"/>
        <v>-4.2469999999999999</v>
      </c>
      <c r="AN54" s="101">
        <f t="shared" si="35"/>
        <v>0.68942402853303653</v>
      </c>
      <c r="AO54" s="102">
        <f t="shared" si="59"/>
        <v>-0.67653008113426372</v>
      </c>
      <c r="AP54" s="103">
        <f t="shared" si="60"/>
        <v>0.47047880985392637</v>
      </c>
      <c r="AQ54" s="101">
        <f t="shared" si="38"/>
        <v>1.3981377964122226E-2</v>
      </c>
      <c r="AR54" s="102">
        <f t="shared" si="61"/>
        <v>1.3981377964122226E-2</v>
      </c>
      <c r="AS54" s="103">
        <f t="shared" si="62"/>
        <v>9.4184997067855783E-3</v>
      </c>
      <c r="AT54" s="101">
        <f t="shared" si="40"/>
        <v>1.8370994809350973E-2</v>
      </c>
      <c r="AU54" s="102">
        <f t="shared" si="63"/>
        <v>1.8370994809350973E-2</v>
      </c>
      <c r="AV54" s="103">
        <f t="shared" si="64"/>
        <v>1.3390532588870279E-2</v>
      </c>
      <c r="AW54" s="92">
        <v>728</v>
      </c>
      <c r="AX54" s="93">
        <v>2229</v>
      </c>
      <c r="AY54" s="94">
        <v>578</v>
      </c>
      <c r="AZ54" s="92">
        <v>24</v>
      </c>
      <c r="BA54" s="93">
        <v>19</v>
      </c>
      <c r="BB54" s="94">
        <v>15</v>
      </c>
      <c r="BC54" s="92">
        <v>54</v>
      </c>
      <c r="BD54" s="93">
        <v>49</v>
      </c>
      <c r="BE54" s="94">
        <v>47</v>
      </c>
      <c r="BF54" s="92">
        <f t="shared" si="65"/>
        <v>12.844444444444443</v>
      </c>
      <c r="BG54" s="93">
        <f t="shared" si="66"/>
        <v>2.7333333333333325</v>
      </c>
      <c r="BH54" s="94">
        <f t="shared" si="67"/>
        <v>3.06812865497076</v>
      </c>
      <c r="BI54" s="92">
        <f t="shared" si="68"/>
        <v>4.0992907801418434</v>
      </c>
      <c r="BJ54" s="93">
        <f t="shared" si="69"/>
        <v>-0.39453638035198324</v>
      </c>
      <c r="BK54" s="94">
        <f t="shared" si="70"/>
        <v>0.30847445361123116</v>
      </c>
      <c r="BL54" s="92">
        <v>90</v>
      </c>
      <c r="BM54" s="93">
        <v>90</v>
      </c>
      <c r="BN54" s="94">
        <v>90</v>
      </c>
      <c r="BO54" s="92">
        <v>3598</v>
      </c>
      <c r="BP54" s="93">
        <v>10451</v>
      </c>
      <c r="BQ54" s="94">
        <v>3195</v>
      </c>
      <c r="BR54" s="92">
        <f t="shared" si="42"/>
        <v>200.49295774647888</v>
      </c>
      <c r="BS54" s="93">
        <f t="shared" si="71"/>
        <v>35.489344628079778</v>
      </c>
      <c r="BT54" s="94">
        <f t="shared" si="72"/>
        <v>-107.18716855722411</v>
      </c>
      <c r="BU54" s="92">
        <f t="shared" si="43"/>
        <v>1108.2612456747404</v>
      </c>
      <c r="BV54" s="93">
        <f t="shared" si="73"/>
        <v>292.762619301114</v>
      </c>
      <c r="BW54" s="94">
        <f t="shared" si="74"/>
        <v>-334.34306118932432</v>
      </c>
      <c r="BX54" s="171">
        <f t="shared" si="44"/>
        <v>5.5276816608996544</v>
      </c>
      <c r="BY54" s="253">
        <f t="shared" si="75"/>
        <v>0.58537396859196189</v>
      </c>
      <c r="BZ54" s="254">
        <f t="shared" si="76"/>
        <v>0.83903204223657646</v>
      </c>
      <c r="CA54" s="101">
        <f t="shared" si="77"/>
        <v>0.398876404494382</v>
      </c>
      <c r="CB54" s="102">
        <f t="shared" si="78"/>
        <v>-5.031210986267165E-2</v>
      </c>
      <c r="CC54" s="250">
        <f t="shared" si="79"/>
        <v>8.0733329912951235E-2</v>
      </c>
      <c r="CD54" s="284"/>
      <c r="CE54" s="285"/>
      <c r="CF54" s="275"/>
    </row>
    <row r="55" spans="1:84" s="143" customFormat="1" ht="15" customHeight="1" x14ac:dyDescent="0.2">
      <c r="A55" s="142" t="s">
        <v>158</v>
      </c>
      <c r="B55" s="197" t="s">
        <v>159</v>
      </c>
      <c r="C55" s="93">
        <v>505.28990000000005</v>
      </c>
      <c r="D55" s="93">
        <v>2477.0250000000001</v>
      </c>
      <c r="E55" s="93">
        <v>808.75199999999995</v>
      </c>
      <c r="F55" s="92">
        <v>548.726</v>
      </c>
      <c r="G55" s="93">
        <v>2525.1376700000001</v>
      </c>
      <c r="H55" s="94">
        <v>809.02700000000004</v>
      </c>
      <c r="I55" s="159">
        <f t="shared" si="30"/>
        <v>0.99966008551012497</v>
      </c>
      <c r="J55" s="251">
        <f t="shared" si="47"/>
        <v>7.8818171695215433E-2</v>
      </c>
      <c r="K55" s="252">
        <f t="shared" si="48"/>
        <v>1.8713569433637112E-2</v>
      </c>
      <c r="L55" s="92">
        <v>435.154</v>
      </c>
      <c r="M55" s="93">
        <v>2004.96091</v>
      </c>
      <c r="N55" s="93">
        <v>648.27800000000002</v>
      </c>
      <c r="O55" s="98">
        <f t="shared" si="16"/>
        <v>0.80130576606219572</v>
      </c>
      <c r="P55" s="99">
        <f t="shared" si="49"/>
        <v>8.279738500170275E-3</v>
      </c>
      <c r="Q55" s="100">
        <f t="shared" si="50"/>
        <v>7.3051324254562733E-3</v>
      </c>
      <c r="R55" s="92">
        <v>69.753</v>
      </c>
      <c r="S55" s="93">
        <v>325.26700000000005</v>
      </c>
      <c r="T55" s="94">
        <v>97.380000000000024</v>
      </c>
      <c r="U55" s="101">
        <f t="shared" si="31"/>
        <v>0.12036681099641917</v>
      </c>
      <c r="V55" s="102">
        <f t="shared" si="51"/>
        <v>-6.7512770839706776E-3</v>
      </c>
      <c r="W55" s="103">
        <f t="shared" si="52"/>
        <v>-8.4447796999407715E-3</v>
      </c>
      <c r="X55" s="92">
        <v>43.819000000000003</v>
      </c>
      <c r="Y55" s="93">
        <v>194.90976000000001</v>
      </c>
      <c r="Z55" s="94">
        <v>63.369</v>
      </c>
      <c r="AA55" s="101">
        <f t="shared" si="33"/>
        <v>7.8327422941385144E-2</v>
      </c>
      <c r="AB55" s="102">
        <f t="shared" si="53"/>
        <v>-1.5284614161995141E-3</v>
      </c>
      <c r="AC55" s="103">
        <f t="shared" si="54"/>
        <v>1.1396472744845815E-3</v>
      </c>
      <c r="AD55" s="92">
        <v>294.31518</v>
      </c>
      <c r="AE55" s="93">
        <v>322.60363000000001</v>
      </c>
      <c r="AF55" s="93">
        <v>321.16520000000003</v>
      </c>
      <c r="AG55" s="93">
        <f t="shared" si="55"/>
        <v>26.850020000000029</v>
      </c>
      <c r="AH55" s="94">
        <f t="shared" si="56"/>
        <v>-1.4384299999999826</v>
      </c>
      <c r="AI55" s="92">
        <v>14.56108</v>
      </c>
      <c r="AJ55" s="93">
        <v>9.5180000000000007</v>
      </c>
      <c r="AK55" s="93">
        <v>0</v>
      </c>
      <c r="AL55" s="93">
        <f t="shared" si="57"/>
        <v>-14.56108</v>
      </c>
      <c r="AM55" s="94">
        <f t="shared" si="58"/>
        <v>-9.5180000000000007</v>
      </c>
      <c r="AN55" s="101">
        <f t="shared" si="35"/>
        <v>0.39711209369497702</v>
      </c>
      <c r="AO55" s="102">
        <f t="shared" si="59"/>
        <v>-0.18535587172447821</v>
      </c>
      <c r="AP55" s="103">
        <f t="shared" si="60"/>
        <v>0.26687375132863028</v>
      </c>
      <c r="AQ55" s="101">
        <f>IF(E55=0,"0",(AK55/E55))</f>
        <v>0</v>
      </c>
      <c r="AR55" s="102">
        <f t="shared" si="61"/>
        <v>-2.8817278952142124E-2</v>
      </c>
      <c r="AS55" s="103">
        <f t="shared" si="62"/>
        <v>-3.8425126916361361E-3</v>
      </c>
      <c r="AT55" s="101">
        <f>IF(H55=0,"0",(AK55/H55))</f>
        <v>0</v>
      </c>
      <c r="AU55" s="102">
        <f t="shared" si="63"/>
        <v>-2.6536158301228664E-2</v>
      </c>
      <c r="AV55" s="103">
        <f t="shared" si="64"/>
        <v>-3.7692994378401555E-3</v>
      </c>
      <c r="AW55" s="92">
        <v>623</v>
      </c>
      <c r="AX55" s="93">
        <v>2170</v>
      </c>
      <c r="AY55" s="94">
        <v>506</v>
      </c>
      <c r="AZ55" s="92">
        <v>21</v>
      </c>
      <c r="BA55" s="93">
        <v>21</v>
      </c>
      <c r="BB55" s="94">
        <v>19</v>
      </c>
      <c r="BC55" s="92">
        <v>42</v>
      </c>
      <c r="BD55" s="93">
        <v>45</v>
      </c>
      <c r="BE55" s="94">
        <v>44</v>
      </c>
      <c r="BF55" s="92">
        <f t="shared" si="65"/>
        <v>8.8771929824561404</v>
      </c>
      <c r="BG55" s="93">
        <f t="shared" si="66"/>
        <v>-1.0116959064327489</v>
      </c>
      <c r="BH55" s="94">
        <f t="shared" si="67"/>
        <v>0.2660818713450297</v>
      </c>
      <c r="BI55" s="92">
        <f t="shared" si="68"/>
        <v>3.8333333333333335</v>
      </c>
      <c r="BJ55" s="93">
        <f t="shared" si="69"/>
        <v>-1.1111111111111112</v>
      </c>
      <c r="BK55" s="94">
        <f t="shared" si="70"/>
        <v>-0.18518518518518468</v>
      </c>
      <c r="BL55" s="92">
        <v>75</v>
      </c>
      <c r="BM55" s="93">
        <v>75</v>
      </c>
      <c r="BN55" s="94">
        <v>75</v>
      </c>
      <c r="BO55" s="92">
        <v>3691</v>
      </c>
      <c r="BP55" s="93">
        <v>14005</v>
      </c>
      <c r="BQ55" s="94">
        <v>3274</v>
      </c>
      <c r="BR55" s="92">
        <f t="shared" si="42"/>
        <v>247.10659743433109</v>
      </c>
      <c r="BS55" s="93">
        <f t="shared" si="71"/>
        <v>98.44065324576431</v>
      </c>
      <c r="BT55" s="94">
        <f t="shared" si="72"/>
        <v>66.80401478527719</v>
      </c>
      <c r="BU55" s="92">
        <f t="shared" si="43"/>
        <v>1598.8675889328063</v>
      </c>
      <c r="BV55" s="93">
        <f t="shared" si="73"/>
        <v>718.08749262462004</v>
      </c>
      <c r="BW55" s="94">
        <f t="shared" si="74"/>
        <v>435.20967649040995</v>
      </c>
      <c r="BX55" s="171">
        <f t="shared" si="44"/>
        <v>6.4703557312252968</v>
      </c>
      <c r="BY55" s="253">
        <f t="shared" si="75"/>
        <v>0.54579714374536081</v>
      </c>
      <c r="BZ55" s="254">
        <f t="shared" si="76"/>
        <v>1.6438680534052175E-2</v>
      </c>
      <c r="CA55" s="101">
        <f t="shared" si="77"/>
        <v>0.49048689138576784</v>
      </c>
      <c r="CB55" s="102">
        <f t="shared" si="78"/>
        <v>-6.2471910112359419E-2</v>
      </c>
      <c r="CC55" s="250">
        <f t="shared" si="79"/>
        <v>-2.1111282130213849E-2</v>
      </c>
      <c r="CD55" s="284"/>
      <c r="CE55" s="285"/>
      <c r="CF55" s="275"/>
    </row>
    <row r="56" spans="1:84" s="143" customFormat="1" ht="15" customHeight="1" x14ac:dyDescent="0.2">
      <c r="A56" s="142" t="s">
        <v>158</v>
      </c>
      <c r="B56" s="197" t="s">
        <v>160</v>
      </c>
      <c r="C56" s="93">
        <v>788.09699999999998</v>
      </c>
      <c r="D56" s="93">
        <v>4088.4580000000001</v>
      </c>
      <c r="E56" s="93">
        <v>1131.749</v>
      </c>
      <c r="F56" s="92">
        <v>697.25699999999995</v>
      </c>
      <c r="G56" s="93">
        <v>4067.5940000000001</v>
      </c>
      <c r="H56" s="94">
        <v>1041.32</v>
      </c>
      <c r="I56" s="159">
        <f t="shared" si="30"/>
        <v>1.0868407405984712</v>
      </c>
      <c r="J56" s="251">
        <f t="shared" si="47"/>
        <v>-4.3441207090831213E-2</v>
      </c>
      <c r="K56" s="252">
        <f t="shared" si="48"/>
        <v>8.1711418448817241E-2</v>
      </c>
      <c r="L56" s="92">
        <v>490.60700000000003</v>
      </c>
      <c r="M56" s="93">
        <v>3164.4850000000001</v>
      </c>
      <c r="N56" s="93">
        <v>800.99300000000005</v>
      </c>
      <c r="O56" s="98">
        <f t="shared" si="16"/>
        <v>0.76920927284600327</v>
      </c>
      <c r="P56" s="99">
        <f t="shared" si="49"/>
        <v>6.5584927733655762E-2</v>
      </c>
      <c r="Q56" s="100">
        <f t="shared" si="50"/>
        <v>-8.7653726077957517E-3</v>
      </c>
      <c r="R56" s="92">
        <v>153.75299999999993</v>
      </c>
      <c r="S56" s="93">
        <v>598.12199999999984</v>
      </c>
      <c r="T56" s="94">
        <v>166.67999999999989</v>
      </c>
      <c r="U56" s="101">
        <f t="shared" si="31"/>
        <v>0.16006606998809195</v>
      </c>
      <c r="V56" s="102">
        <f t="shared" si="51"/>
        <v>-6.0445161881935799E-2</v>
      </c>
      <c r="W56" s="103">
        <f t="shared" si="52"/>
        <v>1.3020420889386458E-2</v>
      </c>
      <c r="X56" s="92">
        <v>52.896999999999998</v>
      </c>
      <c r="Y56" s="93">
        <v>304.98700000000002</v>
      </c>
      <c r="Z56" s="94">
        <v>73.647000000000006</v>
      </c>
      <c r="AA56" s="101">
        <f t="shared" si="33"/>
        <v>7.0724657165904828E-2</v>
      </c>
      <c r="AB56" s="102">
        <f t="shared" si="53"/>
        <v>-5.139765851719949E-3</v>
      </c>
      <c r="AC56" s="103">
        <f t="shared" si="54"/>
        <v>-4.2550482815906787E-3</v>
      </c>
      <c r="AD56" s="92">
        <v>245.018</v>
      </c>
      <c r="AE56" s="93">
        <v>582.048</v>
      </c>
      <c r="AF56" s="93">
        <v>429.358</v>
      </c>
      <c r="AG56" s="93">
        <f t="shared" si="55"/>
        <v>184.34</v>
      </c>
      <c r="AH56" s="94">
        <f t="shared" si="56"/>
        <v>-152.69</v>
      </c>
      <c r="AI56" s="92">
        <v>0</v>
      </c>
      <c r="AJ56" s="93">
        <v>0</v>
      </c>
      <c r="AK56" s="93">
        <v>0</v>
      </c>
      <c r="AL56" s="93">
        <f t="shared" si="57"/>
        <v>0</v>
      </c>
      <c r="AM56" s="94">
        <f t="shared" si="58"/>
        <v>0</v>
      </c>
      <c r="AN56" s="101">
        <f t="shared" si="35"/>
        <v>0.37937563894467768</v>
      </c>
      <c r="AO56" s="102">
        <f t="shared" si="59"/>
        <v>6.8477361194603736E-2</v>
      </c>
      <c r="AP56" s="103">
        <f t="shared" si="60"/>
        <v>0.23701194094411121</v>
      </c>
      <c r="AQ56" s="101">
        <f t="shared" si="38"/>
        <v>0</v>
      </c>
      <c r="AR56" s="102">
        <f t="shared" si="61"/>
        <v>0</v>
      </c>
      <c r="AS56" s="103">
        <f t="shared" si="62"/>
        <v>0</v>
      </c>
      <c r="AT56" s="101">
        <f t="shared" si="40"/>
        <v>0</v>
      </c>
      <c r="AU56" s="102">
        <f t="shared" si="63"/>
        <v>0</v>
      </c>
      <c r="AV56" s="103">
        <f t="shared" si="64"/>
        <v>0</v>
      </c>
      <c r="AW56" s="92">
        <v>1046</v>
      </c>
      <c r="AX56" s="93">
        <v>3218</v>
      </c>
      <c r="AY56" s="94">
        <v>766</v>
      </c>
      <c r="AZ56" s="92">
        <v>21.58</v>
      </c>
      <c r="BA56" s="93">
        <v>22</v>
      </c>
      <c r="BB56" s="94">
        <v>22</v>
      </c>
      <c r="BC56" s="92">
        <v>38</v>
      </c>
      <c r="BD56" s="93">
        <v>38</v>
      </c>
      <c r="BE56" s="94">
        <v>37</v>
      </c>
      <c r="BF56" s="92">
        <f t="shared" si="65"/>
        <v>11.606060606060607</v>
      </c>
      <c r="BG56" s="93">
        <f t="shared" si="66"/>
        <v>-4.5508748279832627</v>
      </c>
      <c r="BH56" s="94">
        <f t="shared" si="67"/>
        <v>-0.58333333333333215</v>
      </c>
      <c r="BI56" s="92">
        <f t="shared" si="68"/>
        <v>6.9009009009009006</v>
      </c>
      <c r="BJ56" s="93">
        <f t="shared" si="69"/>
        <v>-2.2745376955903271</v>
      </c>
      <c r="BK56" s="94">
        <f t="shared" si="70"/>
        <v>-0.15611664295874927</v>
      </c>
      <c r="BL56" s="92">
        <v>107</v>
      </c>
      <c r="BM56" s="93">
        <v>107</v>
      </c>
      <c r="BN56" s="94">
        <v>90</v>
      </c>
      <c r="BO56" s="92">
        <v>4299</v>
      </c>
      <c r="BP56" s="93">
        <v>14087</v>
      </c>
      <c r="BQ56" s="94">
        <v>3278</v>
      </c>
      <c r="BR56" s="92">
        <f t="shared" si="42"/>
        <v>317.66931055521655</v>
      </c>
      <c r="BS56" s="93">
        <f t="shared" si="71"/>
        <v>155.47880113442102</v>
      </c>
      <c r="BT56" s="94">
        <f t="shared" si="72"/>
        <v>28.921244962826393</v>
      </c>
      <c r="BU56" s="92">
        <f t="shared" si="43"/>
        <v>1359.4255874673627</v>
      </c>
      <c r="BV56" s="93">
        <f t="shared" si="73"/>
        <v>692.83189721879671</v>
      </c>
      <c r="BW56" s="94">
        <f t="shared" si="74"/>
        <v>95.412535882527436</v>
      </c>
      <c r="BX56" s="171">
        <f t="shared" si="44"/>
        <v>4.2793733681462145</v>
      </c>
      <c r="BY56" s="253">
        <f t="shared" si="75"/>
        <v>0.16943072952288762</v>
      </c>
      <c r="BZ56" s="254">
        <f t="shared" si="76"/>
        <v>-9.8190336017862201E-2</v>
      </c>
      <c r="CA56" s="101">
        <f t="shared" si="77"/>
        <v>0.40923845193508118</v>
      </c>
      <c r="CB56" s="102">
        <f t="shared" si="78"/>
        <v>-4.2194919901524963E-2</v>
      </c>
      <c r="CC56" s="250">
        <f t="shared" si="79"/>
        <v>4.8541998215967164E-2</v>
      </c>
      <c r="CD56" s="284"/>
      <c r="CE56" s="285"/>
      <c r="CF56" s="275"/>
    </row>
    <row r="57" spans="1:84" s="143" customFormat="1" ht="15" customHeight="1" x14ac:dyDescent="0.2">
      <c r="A57" s="142" t="s">
        <v>158</v>
      </c>
      <c r="B57" s="197" t="s">
        <v>161</v>
      </c>
      <c r="C57" s="93">
        <v>367.18700000000001</v>
      </c>
      <c r="D57" s="93">
        <v>2148.7080000000001</v>
      </c>
      <c r="E57" s="93">
        <v>867.33</v>
      </c>
      <c r="F57" s="92">
        <v>315.887</v>
      </c>
      <c r="G57" s="93">
        <v>2132.4299999999998</v>
      </c>
      <c r="H57" s="94">
        <v>626.48400000000004</v>
      </c>
      <c r="I57" s="159">
        <f t="shared" si="30"/>
        <v>1.3844407838029382</v>
      </c>
      <c r="J57" s="251">
        <f t="shared" si="47"/>
        <v>0.22204093828856131</v>
      </c>
      <c r="K57" s="252">
        <f t="shared" si="48"/>
        <v>0.37680723897379953</v>
      </c>
      <c r="L57" s="92">
        <v>246.06800000000001</v>
      </c>
      <c r="M57" s="93">
        <v>1458.2180000000001</v>
      </c>
      <c r="N57" s="93">
        <v>496.25</v>
      </c>
      <c r="O57" s="98">
        <f t="shared" si="16"/>
        <v>0.79211919219006388</v>
      </c>
      <c r="P57" s="99">
        <f t="shared" si="49"/>
        <v>1.3144432228431979E-2</v>
      </c>
      <c r="Q57" s="100">
        <f t="shared" si="50"/>
        <v>0.10828994574352158</v>
      </c>
      <c r="R57" s="92">
        <v>39.239999999999988</v>
      </c>
      <c r="S57" s="93">
        <v>534.4259999999997</v>
      </c>
      <c r="T57" s="94">
        <v>88.164000000000044</v>
      </c>
      <c r="U57" s="101">
        <f t="shared" si="31"/>
        <v>0.1407282548317276</v>
      </c>
      <c r="V57" s="102">
        <f t="shared" si="51"/>
        <v>1.650661861371297E-2</v>
      </c>
      <c r="W57" s="103">
        <f t="shared" si="52"/>
        <v>-0.10989005385835823</v>
      </c>
      <c r="X57" s="92">
        <v>30.579000000000001</v>
      </c>
      <c r="Y57" s="93">
        <v>139.786</v>
      </c>
      <c r="Z57" s="94">
        <v>42.07</v>
      </c>
      <c r="AA57" s="101">
        <f t="shared" si="33"/>
        <v>6.7152552978208532E-2</v>
      </c>
      <c r="AB57" s="102">
        <f t="shared" si="53"/>
        <v>-2.9651050842144949E-2</v>
      </c>
      <c r="AC57" s="103">
        <f t="shared" si="54"/>
        <v>1.6001081148366986E-3</v>
      </c>
      <c r="AD57" s="92">
        <v>2049.6190000000001</v>
      </c>
      <c r="AE57" s="93">
        <v>2227.877</v>
      </c>
      <c r="AF57" s="93">
        <v>1959.894</v>
      </c>
      <c r="AG57" s="93">
        <f t="shared" si="55"/>
        <v>-89.725000000000136</v>
      </c>
      <c r="AH57" s="94">
        <f t="shared" si="56"/>
        <v>-267.98299999999995</v>
      </c>
      <c r="AI57" s="92">
        <v>1009.497</v>
      </c>
      <c r="AJ57" s="93">
        <v>1027.6289999999999</v>
      </c>
      <c r="AK57" s="93">
        <v>1011.2190000000001</v>
      </c>
      <c r="AL57" s="93">
        <f t="shared" si="57"/>
        <v>1.7220000000000937</v>
      </c>
      <c r="AM57" s="94">
        <f t="shared" si="58"/>
        <v>-16.409999999999854</v>
      </c>
      <c r="AN57" s="101">
        <f t="shared" si="35"/>
        <v>2.2596866244681952</v>
      </c>
      <c r="AO57" s="102">
        <f t="shared" si="59"/>
        <v>-3.322262082866215</v>
      </c>
      <c r="AP57" s="103">
        <f t="shared" si="60"/>
        <v>1.2228416925370069</v>
      </c>
      <c r="AQ57" s="101">
        <f t="shared" si="38"/>
        <v>1.1658987928470133</v>
      </c>
      <c r="AR57" s="102">
        <f t="shared" si="61"/>
        <v>-1.5833733763746638</v>
      </c>
      <c r="AS57" s="103">
        <f t="shared" si="62"/>
        <v>0.68764441859048331</v>
      </c>
      <c r="AT57" s="101">
        <f t="shared" si="40"/>
        <v>1.6141178386040187</v>
      </c>
      <c r="AU57" s="102">
        <f t="shared" si="63"/>
        <v>-1.5816357061762349</v>
      </c>
      <c r="AV57" s="103">
        <f t="shared" si="64"/>
        <v>1.1322126881418699</v>
      </c>
      <c r="AW57" s="92">
        <v>412</v>
      </c>
      <c r="AX57" s="93">
        <v>1229</v>
      </c>
      <c r="AY57" s="94">
        <v>425</v>
      </c>
      <c r="AZ57" s="92">
        <v>19</v>
      </c>
      <c r="BA57" s="93">
        <v>17</v>
      </c>
      <c r="BB57" s="94">
        <v>16</v>
      </c>
      <c r="BC57" s="92">
        <v>31</v>
      </c>
      <c r="BD57" s="93">
        <v>31</v>
      </c>
      <c r="BE57" s="94">
        <v>28</v>
      </c>
      <c r="BF57" s="92">
        <f t="shared" si="65"/>
        <v>8.8541666666666661</v>
      </c>
      <c r="BG57" s="93">
        <f t="shared" si="66"/>
        <v>1.6260964912280693</v>
      </c>
      <c r="BH57" s="94">
        <f t="shared" si="67"/>
        <v>2.8296568627450975</v>
      </c>
      <c r="BI57" s="92">
        <f t="shared" si="68"/>
        <v>5.0595238095238093</v>
      </c>
      <c r="BJ57" s="93">
        <f t="shared" si="69"/>
        <v>0.62941628264208838</v>
      </c>
      <c r="BK57" s="94">
        <f t="shared" si="70"/>
        <v>1.7557603686635939</v>
      </c>
      <c r="BL57" s="92">
        <v>85</v>
      </c>
      <c r="BM57" s="93">
        <v>85</v>
      </c>
      <c r="BN57" s="94">
        <v>80</v>
      </c>
      <c r="BO57" s="92">
        <v>1937</v>
      </c>
      <c r="BP57" s="93">
        <v>6673</v>
      </c>
      <c r="BQ57" s="94">
        <v>2634</v>
      </c>
      <c r="BR57" s="92">
        <f t="shared" si="42"/>
        <v>237.84510250569477</v>
      </c>
      <c r="BS57" s="93">
        <f t="shared" si="71"/>
        <v>74.764565592943086</v>
      </c>
      <c r="BT57" s="94">
        <f t="shared" si="72"/>
        <v>-81.715814623032912</v>
      </c>
      <c r="BU57" s="92">
        <f t="shared" si="43"/>
        <v>1474.08</v>
      </c>
      <c r="BV57" s="93">
        <f t="shared" si="73"/>
        <v>707.36398058252416</v>
      </c>
      <c r="BW57" s="94">
        <f t="shared" si="74"/>
        <v>-261.01357200976418</v>
      </c>
      <c r="BX57" s="171">
        <f t="shared" si="44"/>
        <v>6.1976470588235291</v>
      </c>
      <c r="BY57" s="253">
        <f t="shared" si="75"/>
        <v>1.4961907481439178</v>
      </c>
      <c r="BZ57" s="254">
        <f t="shared" si="76"/>
        <v>0.7680294835590864</v>
      </c>
      <c r="CA57" s="101">
        <f t="shared" si="77"/>
        <v>0.36994382022471906</v>
      </c>
      <c r="CB57" s="102">
        <f t="shared" si="78"/>
        <v>0.11389623265036347</v>
      </c>
      <c r="CC57" s="250">
        <f t="shared" si="79"/>
        <v>0.15485921103857886</v>
      </c>
      <c r="CD57" s="284"/>
      <c r="CE57" s="285"/>
      <c r="CF57" s="275"/>
    </row>
    <row r="58" spans="1:84" s="140" customFormat="1" ht="15" customHeight="1" x14ac:dyDescent="0.2">
      <c r="A58" s="141" t="s">
        <v>162</v>
      </c>
      <c r="B58" s="198" t="s">
        <v>163</v>
      </c>
      <c r="C58" s="70">
        <v>2887.806</v>
      </c>
      <c r="D58" s="70">
        <v>13330.982</v>
      </c>
      <c r="E58" s="93">
        <v>4915.26</v>
      </c>
      <c r="F58" s="69">
        <v>2950.924</v>
      </c>
      <c r="G58" s="70">
        <v>13070.421</v>
      </c>
      <c r="H58" s="94">
        <v>4878.9449999999997</v>
      </c>
      <c r="I58" s="157">
        <f t="shared" si="30"/>
        <v>1.0074432074967028</v>
      </c>
      <c r="J58" s="225">
        <f t="shared" si="47"/>
        <v>2.8832440157388062E-2</v>
      </c>
      <c r="K58" s="158">
        <f t="shared" si="48"/>
        <v>-1.2491957560337053E-2</v>
      </c>
      <c r="L58" s="69">
        <v>1947.5239999999999</v>
      </c>
      <c r="M58" s="70">
        <v>8817.3220000000001</v>
      </c>
      <c r="N58" s="70">
        <v>3275.415</v>
      </c>
      <c r="O58" s="75">
        <f t="shared" si="16"/>
        <v>0.67133673365860858</v>
      </c>
      <c r="P58" s="76">
        <f t="shared" si="49"/>
        <v>1.1365822852366203E-2</v>
      </c>
      <c r="Q58" s="77">
        <f t="shared" si="50"/>
        <v>-3.2644899745092326E-3</v>
      </c>
      <c r="R58" s="69">
        <v>567.85400000000004</v>
      </c>
      <c r="S58" s="93">
        <v>2781.1610000000001</v>
      </c>
      <c r="T58" s="94">
        <v>558.6089999999997</v>
      </c>
      <c r="U58" s="78">
        <f t="shared" si="31"/>
        <v>0.11449380962482662</v>
      </c>
      <c r="V58" s="79">
        <f t="shared" si="51"/>
        <v>-7.7938797924537603E-2</v>
      </c>
      <c r="W58" s="80">
        <f t="shared" si="52"/>
        <v>-9.828900739384476E-2</v>
      </c>
      <c r="X58" s="69">
        <v>435.54599999999999</v>
      </c>
      <c r="Y58" s="70">
        <v>1471.9380000000001</v>
      </c>
      <c r="Z58" s="71">
        <v>1044.921</v>
      </c>
      <c r="AA58" s="78">
        <f t="shared" si="33"/>
        <v>0.21416945671656476</v>
      </c>
      <c r="AB58" s="79">
        <f t="shared" si="53"/>
        <v>6.6572975072171331E-2</v>
      </c>
      <c r="AC58" s="80">
        <f t="shared" si="54"/>
        <v>0.10155349736835401</v>
      </c>
      <c r="AD58" s="69">
        <v>3013.5079999999998</v>
      </c>
      <c r="AE58" s="70">
        <v>3339.2190000000001</v>
      </c>
      <c r="AF58" s="70">
        <v>3715.6019999999999</v>
      </c>
      <c r="AG58" s="70">
        <f t="shared" si="55"/>
        <v>702.09400000000005</v>
      </c>
      <c r="AH58" s="71">
        <f t="shared" si="56"/>
        <v>376.38299999999981</v>
      </c>
      <c r="AI58" s="69">
        <v>79.382000000000005</v>
      </c>
      <c r="AJ58" s="70">
        <v>70.905000000000001</v>
      </c>
      <c r="AK58" s="70">
        <v>89.042000000000002</v>
      </c>
      <c r="AL58" s="70">
        <f t="shared" si="57"/>
        <v>9.6599999999999966</v>
      </c>
      <c r="AM58" s="71">
        <f t="shared" si="58"/>
        <v>18.137</v>
      </c>
      <c r="AN58" s="78">
        <f t="shared" si="35"/>
        <v>0.75593193442462858</v>
      </c>
      <c r="AO58" s="79">
        <f t="shared" si="59"/>
        <v>-0.28759661285313165</v>
      </c>
      <c r="AP58" s="80">
        <f t="shared" si="60"/>
        <v>0.5054463362893975</v>
      </c>
      <c r="AQ58" s="78">
        <f t="shared" si="38"/>
        <v>1.8115420140541905E-2</v>
      </c>
      <c r="AR58" s="79">
        <f t="shared" si="61"/>
        <v>-9.3732685040554126E-3</v>
      </c>
      <c r="AS58" s="80">
        <f t="shared" si="62"/>
        <v>1.2796607167874174E-2</v>
      </c>
      <c r="AT58" s="78">
        <f t="shared" si="40"/>
        <v>1.8250256971537905E-2</v>
      </c>
      <c r="AU58" s="79">
        <f t="shared" si="63"/>
        <v>-8.6504697161029834E-3</v>
      </c>
      <c r="AV58" s="80">
        <f t="shared" si="64"/>
        <v>1.2825412584352519E-2</v>
      </c>
      <c r="AW58" s="69">
        <v>3569</v>
      </c>
      <c r="AX58" s="70">
        <v>11936</v>
      </c>
      <c r="AY58" s="71">
        <v>2895</v>
      </c>
      <c r="AZ58" s="69">
        <v>132</v>
      </c>
      <c r="BA58" s="70">
        <v>135</v>
      </c>
      <c r="BB58" s="71">
        <v>132</v>
      </c>
      <c r="BC58" s="69">
        <v>140</v>
      </c>
      <c r="BD58" s="70">
        <v>150</v>
      </c>
      <c r="BE58" s="71">
        <v>141</v>
      </c>
      <c r="BF58" s="92">
        <f t="shared" si="65"/>
        <v>7.3106060606060614</v>
      </c>
      <c r="BG58" s="93">
        <f t="shared" si="66"/>
        <v>-1.7020202020202015</v>
      </c>
      <c r="BH58" s="94">
        <f t="shared" si="67"/>
        <v>-5.7295173961840362E-2</v>
      </c>
      <c r="BI58" s="92">
        <f t="shared" si="68"/>
        <v>6.8439716312056733</v>
      </c>
      <c r="BJ58" s="93">
        <f t="shared" si="69"/>
        <v>-1.6536474164133752</v>
      </c>
      <c r="BK58" s="94">
        <f t="shared" si="70"/>
        <v>0.21286052009456213</v>
      </c>
      <c r="BL58" s="69">
        <v>212</v>
      </c>
      <c r="BM58" s="70">
        <v>241</v>
      </c>
      <c r="BN58" s="71">
        <v>221</v>
      </c>
      <c r="BO58" s="69">
        <v>12498</v>
      </c>
      <c r="BP58" s="70">
        <v>43316</v>
      </c>
      <c r="BQ58" s="71">
        <v>12107</v>
      </c>
      <c r="BR58" s="69">
        <f t="shared" si="42"/>
        <v>402.98546295531509</v>
      </c>
      <c r="BS58" s="70">
        <f t="shared" si="71"/>
        <v>166.87376508365563</v>
      </c>
      <c r="BT58" s="71">
        <f t="shared" si="72"/>
        <v>101.23966463598737</v>
      </c>
      <c r="BU58" s="69">
        <f t="shared" si="43"/>
        <v>1685.300518134715</v>
      </c>
      <c r="BV58" s="70">
        <f t="shared" si="73"/>
        <v>858.479559883104</v>
      </c>
      <c r="BW58" s="71">
        <f t="shared" si="74"/>
        <v>590.25854427412514</v>
      </c>
      <c r="BX58" s="170">
        <f t="shared" si="44"/>
        <v>4.1820379965457688</v>
      </c>
      <c r="BY58" s="237">
        <f t="shared" si="75"/>
        <v>0.68021675810362803</v>
      </c>
      <c r="BZ58" s="165">
        <f t="shared" si="76"/>
        <v>0.55301654882458928</v>
      </c>
      <c r="CA58" s="101">
        <f t="shared" si="77"/>
        <v>0.61553713966139612</v>
      </c>
      <c r="CB58" s="102">
        <f t="shared" si="78"/>
        <v>-4.6854210773202176E-2</v>
      </c>
      <c r="CC58" s="250">
        <f t="shared" si="79"/>
        <v>0.12311401682845119</v>
      </c>
      <c r="CD58" s="284"/>
      <c r="CE58" s="285"/>
      <c r="CF58" s="275"/>
    </row>
    <row r="59" spans="1:84" s="143" customFormat="1" ht="15" customHeight="1" x14ac:dyDescent="0.2">
      <c r="A59" s="142" t="s">
        <v>162</v>
      </c>
      <c r="B59" s="197" t="s">
        <v>164</v>
      </c>
      <c r="C59" s="93">
        <v>2259.306</v>
      </c>
      <c r="D59" s="93">
        <v>9812.6219999999994</v>
      </c>
      <c r="E59" s="93">
        <v>2928.4459999999999</v>
      </c>
      <c r="F59" s="92">
        <v>2256.3209999999999</v>
      </c>
      <c r="G59" s="93">
        <v>9607.4050000000007</v>
      </c>
      <c r="H59" s="94">
        <v>2773.8220000000001</v>
      </c>
      <c r="I59" s="159">
        <f t="shared" si="30"/>
        <v>1.0557440239496261</v>
      </c>
      <c r="J59" s="251">
        <f t="shared" si="47"/>
        <v>5.4421073890658311E-2</v>
      </c>
      <c r="K59" s="252">
        <f t="shared" si="48"/>
        <v>3.4383729468442148E-2</v>
      </c>
      <c r="L59" s="92">
        <v>1587.27</v>
      </c>
      <c r="M59" s="93">
        <v>6767.7370000000001</v>
      </c>
      <c r="N59" s="93">
        <v>2010.5519999999999</v>
      </c>
      <c r="O59" s="98">
        <f t="shared" si="16"/>
        <v>0.72483093724110625</v>
      </c>
      <c r="P59" s="99">
        <f t="shared" si="49"/>
        <v>2.1353905382607397E-2</v>
      </c>
      <c r="Q59" s="100">
        <f t="shared" si="50"/>
        <v>2.0401697503632965E-2</v>
      </c>
      <c r="R59" s="92">
        <v>392.00799999999992</v>
      </c>
      <c r="S59" s="93">
        <v>1304.8490000000006</v>
      </c>
      <c r="T59" s="94">
        <v>356.93000000000018</v>
      </c>
      <c r="U59" s="101">
        <f t="shared" si="31"/>
        <v>0.12867804783436002</v>
      </c>
      <c r="V59" s="102">
        <f t="shared" si="51"/>
        <v>-4.5059642857700172E-2</v>
      </c>
      <c r="W59" s="103">
        <f t="shared" si="52"/>
        <v>-7.1389599840884221E-3</v>
      </c>
      <c r="X59" s="92">
        <v>277.04300000000001</v>
      </c>
      <c r="Y59" s="93">
        <v>1534.819</v>
      </c>
      <c r="Z59" s="94">
        <v>406.34000000000003</v>
      </c>
      <c r="AA59" s="101">
        <f t="shared" si="33"/>
        <v>0.14649101492453373</v>
      </c>
      <c r="AB59" s="102">
        <f t="shared" si="53"/>
        <v>2.3705737475092803E-2</v>
      </c>
      <c r="AC59" s="103">
        <f t="shared" si="54"/>
        <v>-1.3262737519544543E-2</v>
      </c>
      <c r="AD59" s="92">
        <v>2003.95</v>
      </c>
      <c r="AE59" s="93">
        <v>1929.1020000000001</v>
      </c>
      <c r="AF59" s="93">
        <v>1907.5150000000001</v>
      </c>
      <c r="AG59" s="93">
        <f t="shared" si="55"/>
        <v>-96.434999999999945</v>
      </c>
      <c r="AH59" s="94">
        <f t="shared" si="56"/>
        <v>-21.586999999999989</v>
      </c>
      <c r="AI59" s="92">
        <v>107.697</v>
      </c>
      <c r="AJ59" s="93">
        <v>84.185000000000002</v>
      </c>
      <c r="AK59" s="93">
        <v>73.132000000000005</v>
      </c>
      <c r="AL59" s="93">
        <f t="shared" si="57"/>
        <v>-34.564999999999998</v>
      </c>
      <c r="AM59" s="94">
        <f t="shared" si="58"/>
        <v>-11.052999999999997</v>
      </c>
      <c r="AN59" s="101">
        <f t="shared" si="35"/>
        <v>0.65137448325835623</v>
      </c>
      <c r="AO59" s="102">
        <f t="shared" si="59"/>
        <v>-0.23560142881375801</v>
      </c>
      <c r="AP59" s="103">
        <f t="shared" si="60"/>
        <v>0.4547805453689725</v>
      </c>
      <c r="AQ59" s="101">
        <f t="shared" si="38"/>
        <v>2.4972972013142809E-2</v>
      </c>
      <c r="AR59" s="102">
        <f t="shared" si="61"/>
        <v>-2.2695205737015868E-2</v>
      </c>
      <c r="AS59" s="103">
        <f t="shared" si="62"/>
        <v>1.6393715622750923E-2</v>
      </c>
      <c r="AT59" s="101">
        <f t="shared" si="40"/>
        <v>2.6365065963136786E-2</v>
      </c>
      <c r="AU59" s="102">
        <f t="shared" si="63"/>
        <v>-2.136617440558735E-2</v>
      </c>
      <c r="AV59" s="103">
        <f t="shared" si="64"/>
        <v>1.7602554129816553E-2</v>
      </c>
      <c r="AW59" s="92">
        <v>2364</v>
      </c>
      <c r="AX59" s="93">
        <v>6603</v>
      </c>
      <c r="AY59" s="94">
        <v>1601</v>
      </c>
      <c r="AZ59" s="92">
        <v>85</v>
      </c>
      <c r="BA59" s="93">
        <v>77</v>
      </c>
      <c r="BB59" s="94">
        <v>78</v>
      </c>
      <c r="BC59" s="92">
        <v>110</v>
      </c>
      <c r="BD59" s="93">
        <v>90</v>
      </c>
      <c r="BE59" s="94">
        <v>96</v>
      </c>
      <c r="BF59" s="92">
        <f t="shared" si="65"/>
        <v>6.8418803418803416</v>
      </c>
      <c r="BG59" s="93">
        <f t="shared" si="66"/>
        <v>-2.4287078934137769</v>
      </c>
      <c r="BH59" s="94">
        <f t="shared" si="67"/>
        <v>-0.30422355422355452</v>
      </c>
      <c r="BI59" s="92">
        <f t="shared" si="68"/>
        <v>5.5590277777777777</v>
      </c>
      <c r="BJ59" s="93">
        <f t="shared" si="69"/>
        <v>-1.6046085858585863</v>
      </c>
      <c r="BK59" s="94">
        <f t="shared" si="70"/>
        <v>-0.55486111111111036</v>
      </c>
      <c r="BL59" s="92">
        <v>172</v>
      </c>
      <c r="BM59" s="93">
        <v>177</v>
      </c>
      <c r="BN59" s="94">
        <v>172</v>
      </c>
      <c r="BO59" s="92">
        <v>9306</v>
      </c>
      <c r="BP59" s="93">
        <v>27272</v>
      </c>
      <c r="BQ59" s="94">
        <v>7217</v>
      </c>
      <c r="BR59" s="92">
        <f t="shared" si="42"/>
        <v>384.34557295275044</v>
      </c>
      <c r="BS59" s="93">
        <f t="shared" si="71"/>
        <v>141.8868366535886</v>
      </c>
      <c r="BT59" s="94">
        <f t="shared" si="72"/>
        <v>32.064662128461805</v>
      </c>
      <c r="BU59" s="92">
        <f t="shared" si="43"/>
        <v>1732.5559025608995</v>
      </c>
      <c r="BV59" s="93">
        <f t="shared" si="73"/>
        <v>778.10539494668637</v>
      </c>
      <c r="BW59" s="94">
        <f t="shared" si="74"/>
        <v>277.54984470840827</v>
      </c>
      <c r="BX59" s="171">
        <f t="shared" si="44"/>
        <v>4.5078076202373518</v>
      </c>
      <c r="BY59" s="253">
        <f t="shared" si="75"/>
        <v>0.57125939688709781</v>
      </c>
      <c r="BZ59" s="254">
        <f t="shared" si="76"/>
        <v>0.37756379167457776</v>
      </c>
      <c r="CA59" s="101">
        <f t="shared" si="77"/>
        <v>0.47145283511889213</v>
      </c>
      <c r="CB59" s="102">
        <f t="shared" si="78"/>
        <v>-0.13646459367650898</v>
      </c>
      <c r="CC59" s="250">
        <f t="shared" si="79"/>
        <v>4.9318325406021657E-2</v>
      </c>
      <c r="CD59" s="284"/>
      <c r="CE59" s="285"/>
      <c r="CF59" s="275"/>
    </row>
    <row r="60" spans="1:84" s="143" customFormat="1" ht="15" customHeight="1" x14ac:dyDescent="0.2">
      <c r="A60" s="142" t="s">
        <v>162</v>
      </c>
      <c r="B60" s="197" t="s">
        <v>165</v>
      </c>
      <c r="C60" s="93">
        <v>776.87099999999998</v>
      </c>
      <c r="D60" s="93">
        <v>3872.163</v>
      </c>
      <c r="E60" s="93">
        <v>1582.52</v>
      </c>
      <c r="F60" s="92">
        <v>908.74</v>
      </c>
      <c r="G60" s="93">
        <v>4339.2610000000004</v>
      </c>
      <c r="H60" s="94">
        <v>1681.5740000000001</v>
      </c>
      <c r="I60" s="159">
        <f t="shared" si="30"/>
        <v>0.94109447458155271</v>
      </c>
      <c r="J60" s="251">
        <f t="shared" si="47"/>
        <v>8.6206387780047411E-2</v>
      </c>
      <c r="K60" s="252">
        <f t="shared" si="48"/>
        <v>4.8739071207568152E-2</v>
      </c>
      <c r="L60" s="92">
        <v>641.29600000000005</v>
      </c>
      <c r="M60" s="93">
        <v>3169.6190000000001</v>
      </c>
      <c r="N60" s="93">
        <v>1302.421</v>
      </c>
      <c r="O60" s="98">
        <f t="shared" si="16"/>
        <v>0.77452493913440623</v>
      </c>
      <c r="P60" s="99">
        <f t="shared" si="49"/>
        <v>6.8826939706627011E-2</v>
      </c>
      <c r="Q60" s="100">
        <f t="shared" si="50"/>
        <v>4.4073601913621419E-2</v>
      </c>
      <c r="R60" s="92">
        <v>228.56499999999994</v>
      </c>
      <c r="S60" s="93">
        <v>1001.5290000000002</v>
      </c>
      <c r="T60" s="94">
        <v>308.28000000000003</v>
      </c>
      <c r="U60" s="101">
        <f t="shared" si="31"/>
        <v>0.18332823889998301</v>
      </c>
      <c r="V60" s="102">
        <f t="shared" si="51"/>
        <v>-6.8190347274280194E-2</v>
      </c>
      <c r="W60" s="103">
        <f t="shared" si="52"/>
        <v>-4.7478112688455698E-2</v>
      </c>
      <c r="X60" s="92">
        <v>38.879000000000005</v>
      </c>
      <c r="Y60" s="93">
        <v>168.113</v>
      </c>
      <c r="Z60" s="94">
        <v>70.87299999999999</v>
      </c>
      <c r="AA60" s="101">
        <f t="shared" si="33"/>
        <v>4.2146821965610787E-2</v>
      </c>
      <c r="AB60" s="102">
        <f t="shared" si="53"/>
        <v>-6.3659243234683027E-4</v>
      </c>
      <c r="AC60" s="103">
        <f t="shared" si="54"/>
        <v>3.4045107748342934E-3</v>
      </c>
      <c r="AD60" s="92">
        <v>1729.252</v>
      </c>
      <c r="AE60" s="93">
        <v>2082.8069999999998</v>
      </c>
      <c r="AF60" s="93">
        <v>2067.462</v>
      </c>
      <c r="AG60" s="93">
        <f t="shared" si="55"/>
        <v>338.21000000000004</v>
      </c>
      <c r="AH60" s="94">
        <f t="shared" si="56"/>
        <v>-15.3449999999998</v>
      </c>
      <c r="AI60" s="92">
        <v>434.572</v>
      </c>
      <c r="AJ60" s="93">
        <v>559.54399999999998</v>
      </c>
      <c r="AK60" s="93">
        <v>668.19100000000003</v>
      </c>
      <c r="AL60" s="93">
        <f t="shared" si="57"/>
        <v>233.61900000000003</v>
      </c>
      <c r="AM60" s="94">
        <f t="shared" si="58"/>
        <v>108.64700000000005</v>
      </c>
      <c r="AN60" s="101">
        <f t="shared" si="35"/>
        <v>1.3064365695220281</v>
      </c>
      <c r="AO60" s="102">
        <f t="shared" si="59"/>
        <v>-0.91948253416442705</v>
      </c>
      <c r="AP60" s="103">
        <f t="shared" si="60"/>
        <v>0.76854418224390997</v>
      </c>
      <c r="AQ60" s="101">
        <f t="shared" si="38"/>
        <v>0.42223226246745699</v>
      </c>
      <c r="AR60" s="102">
        <f t="shared" si="61"/>
        <v>-0.13715533212675496</v>
      </c>
      <c r="AS60" s="103">
        <f t="shared" si="62"/>
        <v>0.2777280150997713</v>
      </c>
      <c r="AT60" s="101">
        <f t="shared" si="40"/>
        <v>0.39736044919819169</v>
      </c>
      <c r="AU60" s="102">
        <f t="shared" si="63"/>
        <v>-8.0853341324950256E-2</v>
      </c>
      <c r="AV60" s="103">
        <f t="shared" si="64"/>
        <v>0.26841130324914647</v>
      </c>
      <c r="AW60" s="92">
        <v>905</v>
      </c>
      <c r="AX60" s="93">
        <v>3174</v>
      </c>
      <c r="AY60" s="94">
        <v>917</v>
      </c>
      <c r="AZ60" s="92">
        <v>43</v>
      </c>
      <c r="BA60" s="93">
        <v>43</v>
      </c>
      <c r="BB60" s="94">
        <v>42</v>
      </c>
      <c r="BC60" s="92">
        <v>66</v>
      </c>
      <c r="BD60" s="93">
        <v>67</v>
      </c>
      <c r="BE60" s="94">
        <v>67</v>
      </c>
      <c r="BF60" s="92">
        <f t="shared" si="65"/>
        <v>7.2777777777777777</v>
      </c>
      <c r="BG60" s="93">
        <f t="shared" si="66"/>
        <v>0.2622739018087854</v>
      </c>
      <c r="BH60" s="94">
        <f t="shared" si="67"/>
        <v>1.126614987080103</v>
      </c>
      <c r="BI60" s="92">
        <f t="shared" si="68"/>
        <v>4.5621890547263684</v>
      </c>
      <c r="BJ60" s="93">
        <f t="shared" si="69"/>
        <v>-8.5180159807025646E-3</v>
      </c>
      <c r="BK60" s="94">
        <f t="shared" si="70"/>
        <v>0.61442786069651723</v>
      </c>
      <c r="BL60" s="92">
        <v>75</v>
      </c>
      <c r="BM60" s="93">
        <v>75</v>
      </c>
      <c r="BN60" s="94">
        <v>75</v>
      </c>
      <c r="BO60" s="92">
        <v>3332</v>
      </c>
      <c r="BP60" s="93">
        <v>12525</v>
      </c>
      <c r="BQ60" s="94">
        <v>4386</v>
      </c>
      <c r="BR60" s="92">
        <f t="shared" si="42"/>
        <v>383.39580483356133</v>
      </c>
      <c r="BS60" s="93">
        <f t="shared" si="71"/>
        <v>110.66471239658654</v>
      </c>
      <c r="BT60" s="94">
        <f t="shared" si="72"/>
        <v>36.947820801625198</v>
      </c>
      <c r="BU60" s="92">
        <f t="shared" si="43"/>
        <v>1833.7775354416576</v>
      </c>
      <c r="BV60" s="93">
        <f t="shared" si="73"/>
        <v>829.64493875657479</v>
      </c>
      <c r="BW60" s="94">
        <f t="shared" si="74"/>
        <v>466.65056631752395</v>
      </c>
      <c r="BX60" s="171">
        <f t="shared" si="44"/>
        <v>4.7829880043620498</v>
      </c>
      <c r="BY60" s="253">
        <f t="shared" si="75"/>
        <v>1.1012200485609447</v>
      </c>
      <c r="BZ60" s="254">
        <f t="shared" si="76"/>
        <v>0.83686324065694606</v>
      </c>
      <c r="CA60" s="101">
        <f t="shared" si="77"/>
        <v>0.65707865168539326</v>
      </c>
      <c r="CB60" s="102">
        <f t="shared" si="78"/>
        <v>0.15790262172284641</v>
      </c>
      <c r="CC60" s="250">
        <f t="shared" si="79"/>
        <v>0.19954440511005078</v>
      </c>
      <c r="CD60" s="284"/>
      <c r="CE60" s="285"/>
      <c r="CF60" s="275"/>
    </row>
    <row r="61" spans="1:84" s="143" customFormat="1" ht="15" customHeight="1" x14ac:dyDescent="0.2">
      <c r="A61" s="142" t="s">
        <v>162</v>
      </c>
      <c r="B61" s="197" t="s">
        <v>166</v>
      </c>
      <c r="C61" s="93">
        <v>3840.415</v>
      </c>
      <c r="D61" s="93">
        <v>15534.598239999999</v>
      </c>
      <c r="E61" s="93">
        <v>4717.9197999999997</v>
      </c>
      <c r="F61" s="92">
        <v>3402.2950000000001</v>
      </c>
      <c r="G61" s="93">
        <v>15104.805550000001</v>
      </c>
      <c r="H61" s="94">
        <v>4649.8649999999998</v>
      </c>
      <c r="I61" s="159">
        <f t="shared" si="30"/>
        <v>1.0146358657724472</v>
      </c>
      <c r="J61" s="251">
        <f t="shared" si="47"/>
        <v>-0.11413603672278017</v>
      </c>
      <c r="K61" s="252">
        <f t="shared" si="48"/>
        <v>-1.3818170830493193E-2</v>
      </c>
      <c r="L61" s="92">
        <v>1945.6420000000001</v>
      </c>
      <c r="M61" s="93">
        <v>8807.4120000000003</v>
      </c>
      <c r="N61" s="93">
        <v>2999.9810000000002</v>
      </c>
      <c r="O61" s="98">
        <f t="shared" si="16"/>
        <v>0.64517593521532357</v>
      </c>
      <c r="P61" s="99">
        <f t="shared" si="49"/>
        <v>7.3314294763804799E-2</v>
      </c>
      <c r="Q61" s="100">
        <f t="shared" si="50"/>
        <v>6.2089183727814357E-2</v>
      </c>
      <c r="R61" s="92">
        <v>905.11300000000006</v>
      </c>
      <c r="S61" s="93">
        <v>3594.2706200000007</v>
      </c>
      <c r="T61" s="94">
        <v>724.12599999999964</v>
      </c>
      <c r="U61" s="101">
        <f t="shared" si="31"/>
        <v>0.1557305427146809</v>
      </c>
      <c r="V61" s="102">
        <f t="shared" si="51"/>
        <v>-0.11029959282618196</v>
      </c>
      <c r="W61" s="103">
        <f t="shared" si="52"/>
        <v>-8.2224895248570518E-2</v>
      </c>
      <c r="X61" s="92">
        <v>551.54</v>
      </c>
      <c r="Y61" s="93">
        <v>2703.12293</v>
      </c>
      <c r="Z61" s="94">
        <v>925.75799999999992</v>
      </c>
      <c r="AA61" s="101">
        <f t="shared" si="33"/>
        <v>0.19909352206999556</v>
      </c>
      <c r="AB61" s="102">
        <f t="shared" si="53"/>
        <v>3.6985298062377187E-2</v>
      </c>
      <c r="AC61" s="103">
        <f t="shared" si="54"/>
        <v>2.0135711520756161E-2</v>
      </c>
      <c r="AD61" s="92">
        <v>4927.4809999999998</v>
      </c>
      <c r="AE61" s="93">
        <v>4593.5026600000001</v>
      </c>
      <c r="AF61" s="93">
        <v>4812.2687999999998</v>
      </c>
      <c r="AG61" s="93">
        <f t="shared" si="55"/>
        <v>-115.21219999999994</v>
      </c>
      <c r="AH61" s="94">
        <f t="shared" si="56"/>
        <v>218.76613999999972</v>
      </c>
      <c r="AI61" s="92">
        <v>3622.39</v>
      </c>
      <c r="AJ61" s="93">
        <v>3095.8399199999999</v>
      </c>
      <c r="AK61" s="93">
        <v>3068.3688399999996</v>
      </c>
      <c r="AL61" s="93">
        <f t="shared" si="57"/>
        <v>-554.02116000000024</v>
      </c>
      <c r="AM61" s="94">
        <f t="shared" si="58"/>
        <v>-27.471080000000256</v>
      </c>
      <c r="AN61" s="101">
        <f t="shared" si="35"/>
        <v>1.0199980084443148</v>
      </c>
      <c r="AO61" s="102">
        <f t="shared" si="59"/>
        <v>-0.26306150465518097</v>
      </c>
      <c r="AP61" s="103">
        <f t="shared" si="60"/>
        <v>0.72430303204175794</v>
      </c>
      <c r="AQ61" s="101">
        <f t="shared" si="38"/>
        <v>0.65036477305103824</v>
      </c>
      <c r="AR61" s="102">
        <f t="shared" si="61"/>
        <v>-0.29286401862902756</v>
      </c>
      <c r="AS61" s="103">
        <f t="shared" si="62"/>
        <v>0.45107800218183547</v>
      </c>
      <c r="AT61" s="101">
        <f t="shared" si="40"/>
        <v>0.65988342457254134</v>
      </c>
      <c r="AU61" s="102">
        <f t="shared" si="63"/>
        <v>-0.40480673310044102</v>
      </c>
      <c r="AV61" s="103">
        <f t="shared" si="64"/>
        <v>0.45492614063054448</v>
      </c>
      <c r="AW61" s="92">
        <v>3703</v>
      </c>
      <c r="AX61" s="93">
        <v>10066</v>
      </c>
      <c r="AY61" s="94">
        <v>2404</v>
      </c>
      <c r="AZ61" s="92">
        <v>137</v>
      </c>
      <c r="BA61" s="93">
        <v>133</v>
      </c>
      <c r="BB61" s="94">
        <v>136</v>
      </c>
      <c r="BC61" s="92">
        <v>178</v>
      </c>
      <c r="BD61" s="93">
        <v>170</v>
      </c>
      <c r="BE61" s="94">
        <v>166</v>
      </c>
      <c r="BF61" s="92">
        <f t="shared" si="65"/>
        <v>5.8921568627450975</v>
      </c>
      <c r="BG61" s="93">
        <f t="shared" si="66"/>
        <v>-3.1175754973522265</v>
      </c>
      <c r="BH61" s="94">
        <f t="shared" si="67"/>
        <v>-0.41486068111455232</v>
      </c>
      <c r="BI61" s="92">
        <f t="shared" si="68"/>
        <v>4.8273092369477917</v>
      </c>
      <c r="BJ61" s="93">
        <f t="shared" si="69"/>
        <v>-2.1071476918911598</v>
      </c>
      <c r="BK61" s="94">
        <f t="shared" si="70"/>
        <v>-0.10700448854240463</v>
      </c>
      <c r="BL61" s="92">
        <v>376</v>
      </c>
      <c r="BM61" s="93">
        <v>373</v>
      </c>
      <c r="BN61" s="94">
        <v>373</v>
      </c>
      <c r="BO61" s="92">
        <v>17176</v>
      </c>
      <c r="BP61" s="93">
        <v>48840</v>
      </c>
      <c r="BQ61" s="94">
        <v>13655</v>
      </c>
      <c r="BR61" s="92">
        <f t="shared" si="42"/>
        <v>340.5247162211644</v>
      </c>
      <c r="BS61" s="93">
        <f t="shared" si="71"/>
        <v>142.44047076238471</v>
      </c>
      <c r="BT61" s="94">
        <f t="shared" si="72"/>
        <v>31.253513313711494</v>
      </c>
      <c r="BU61" s="92">
        <f t="shared" si="43"/>
        <v>1934.2200499168052</v>
      </c>
      <c r="BV61" s="93">
        <f t="shared" si="73"/>
        <v>1015.4258290148339</v>
      </c>
      <c r="BW61" s="94">
        <f t="shared" si="74"/>
        <v>433.64330145664235</v>
      </c>
      <c r="BX61" s="171">
        <f t="shared" si="44"/>
        <v>5.6801164725457571</v>
      </c>
      <c r="BY61" s="253">
        <f t="shared" si="75"/>
        <v>1.0417151762994701</v>
      </c>
      <c r="BZ61" s="254">
        <f t="shared" si="76"/>
        <v>0.82813952042972261</v>
      </c>
      <c r="CA61" s="101">
        <f t="shared" si="77"/>
        <v>0.41133234930867246</v>
      </c>
      <c r="CB61" s="102">
        <f t="shared" si="78"/>
        <v>-0.10193564017256107</v>
      </c>
      <c r="CC61" s="250">
        <f t="shared" si="79"/>
        <v>5.2597177249470883E-2</v>
      </c>
      <c r="CD61" s="284"/>
      <c r="CE61" s="285"/>
      <c r="CF61" s="275"/>
    </row>
    <row r="62" spans="1:84" s="143" customFormat="1" ht="15" customHeight="1" x14ac:dyDescent="0.2">
      <c r="A62" s="142" t="s">
        <v>167</v>
      </c>
      <c r="B62" s="197" t="s">
        <v>168</v>
      </c>
      <c r="C62" s="93">
        <v>1260.867</v>
      </c>
      <c r="D62" s="93">
        <v>5635.4533200000005</v>
      </c>
      <c r="E62" s="93">
        <v>1781.0259199999998</v>
      </c>
      <c r="F62" s="92">
        <v>1133.037</v>
      </c>
      <c r="G62" s="93">
        <v>5339.7479999999996</v>
      </c>
      <c r="H62" s="94">
        <v>1613.48855</v>
      </c>
      <c r="I62" s="159">
        <f t="shared" si="30"/>
        <v>1.1038354873977878</v>
      </c>
      <c r="J62" s="251">
        <f t="shared" si="47"/>
        <v>-8.9851883612561689E-3</v>
      </c>
      <c r="K62" s="252">
        <f t="shared" si="48"/>
        <v>4.845734595740514E-2</v>
      </c>
      <c r="L62" s="92">
        <v>781.52300000000002</v>
      </c>
      <c r="M62" s="93">
        <v>3722.0819999999999</v>
      </c>
      <c r="N62" s="93">
        <v>1087.798</v>
      </c>
      <c r="O62" s="98">
        <f t="shared" si="16"/>
        <v>0.67419009574006583</v>
      </c>
      <c r="P62" s="99">
        <f t="shared" si="49"/>
        <v>-1.5569373721213919E-2</v>
      </c>
      <c r="Q62" s="100">
        <f t="shared" si="50"/>
        <v>-2.2861899972091426E-2</v>
      </c>
      <c r="R62" s="92">
        <v>210.87400000000002</v>
      </c>
      <c r="S62" s="93">
        <v>888.52799999999968</v>
      </c>
      <c r="T62" s="94">
        <v>241.40700000000004</v>
      </c>
      <c r="U62" s="101">
        <f t="shared" si="31"/>
        <v>0.14961804346240948</v>
      </c>
      <c r="V62" s="102">
        <f t="shared" si="51"/>
        <v>-3.6495913981169165E-2</v>
      </c>
      <c r="W62" s="103">
        <f t="shared" si="52"/>
        <v>-1.6780820304195199E-2</v>
      </c>
      <c r="X62" s="92">
        <v>140.63999999999999</v>
      </c>
      <c r="Y62" s="93">
        <v>729.13800000000003</v>
      </c>
      <c r="Z62" s="94">
        <v>284.28354999999999</v>
      </c>
      <c r="AA62" s="101">
        <f t="shared" si="33"/>
        <v>0.17619186079752472</v>
      </c>
      <c r="AB62" s="102">
        <f t="shared" si="53"/>
        <v>5.2065287702383098E-2</v>
      </c>
      <c r="AC62" s="103">
        <f t="shared" si="54"/>
        <v>3.9642720276286625E-2</v>
      </c>
      <c r="AD62" s="92">
        <v>2032.42037</v>
      </c>
      <c r="AE62" s="93">
        <v>2200.3506000000002</v>
      </c>
      <c r="AF62" s="93">
        <v>2108.8222199999996</v>
      </c>
      <c r="AG62" s="93">
        <f t="shared" si="55"/>
        <v>76.401849999999513</v>
      </c>
      <c r="AH62" s="94">
        <f t="shared" si="56"/>
        <v>-91.528380000000652</v>
      </c>
      <c r="AI62" s="92">
        <v>470.96557999999993</v>
      </c>
      <c r="AJ62" s="93">
        <v>111.72753</v>
      </c>
      <c r="AK62" s="93">
        <v>62.919330000000002</v>
      </c>
      <c r="AL62" s="93">
        <f t="shared" si="57"/>
        <v>-408.04624999999993</v>
      </c>
      <c r="AM62" s="94">
        <f t="shared" si="58"/>
        <v>-48.808199999999999</v>
      </c>
      <c r="AN62" s="101">
        <f t="shared" si="35"/>
        <v>1.1840491462358953</v>
      </c>
      <c r="AO62" s="102">
        <f t="shared" si="59"/>
        <v>-0.42787373698652242</v>
      </c>
      <c r="AP62" s="103">
        <f t="shared" si="60"/>
        <v>0.79360130201526391</v>
      </c>
      <c r="AQ62" s="101">
        <f t="shared" si="38"/>
        <v>3.5327576815951119E-2</v>
      </c>
      <c r="AR62" s="102">
        <f t="shared" si="61"/>
        <v>-0.33819760863183995</v>
      </c>
      <c r="AS62" s="103">
        <f t="shared" si="62"/>
        <v>1.5501748500865369E-2</v>
      </c>
      <c r="AT62" s="101">
        <f t="shared" si="40"/>
        <v>3.8995832973218188E-2</v>
      </c>
      <c r="AU62" s="102">
        <f t="shared" si="63"/>
        <v>-0.37667071630981486</v>
      </c>
      <c r="AV62" s="103">
        <f t="shared" si="64"/>
        <v>1.8072087133526874E-2</v>
      </c>
      <c r="AW62" s="92">
        <v>1505</v>
      </c>
      <c r="AX62" s="93">
        <v>5528</v>
      </c>
      <c r="AY62" s="94">
        <v>1460</v>
      </c>
      <c r="AZ62" s="92">
        <v>38</v>
      </c>
      <c r="BA62" s="93">
        <v>38</v>
      </c>
      <c r="BB62" s="94">
        <v>37</v>
      </c>
      <c r="BC62" s="92">
        <v>78</v>
      </c>
      <c r="BD62" s="93">
        <v>78</v>
      </c>
      <c r="BE62" s="94">
        <v>75</v>
      </c>
      <c r="BF62" s="92">
        <f t="shared" si="65"/>
        <v>13.153153153153154</v>
      </c>
      <c r="BG62" s="93">
        <f t="shared" si="66"/>
        <v>-4.8601232811758877E-2</v>
      </c>
      <c r="BH62" s="94">
        <f t="shared" si="67"/>
        <v>1.0303461356092924</v>
      </c>
      <c r="BI62" s="92">
        <f t="shared" si="68"/>
        <v>6.488888888888888</v>
      </c>
      <c r="BJ62" s="93">
        <f t="shared" si="69"/>
        <v>5.7264957264956173E-2</v>
      </c>
      <c r="BK62" s="94">
        <f t="shared" si="70"/>
        <v>0.58290598290598172</v>
      </c>
      <c r="BL62" s="92">
        <v>115</v>
      </c>
      <c r="BM62" s="93">
        <v>115</v>
      </c>
      <c r="BN62" s="94">
        <v>115</v>
      </c>
      <c r="BO62" s="92">
        <v>6639</v>
      </c>
      <c r="BP62" s="93">
        <v>25709</v>
      </c>
      <c r="BQ62" s="94">
        <v>6716</v>
      </c>
      <c r="BR62" s="92">
        <f t="shared" si="42"/>
        <v>240.24546605122097</v>
      </c>
      <c r="BS62" s="93">
        <f t="shared" si="71"/>
        <v>69.581661261342987</v>
      </c>
      <c r="BT62" s="94">
        <f t="shared" si="72"/>
        <v>32.545905586014243</v>
      </c>
      <c r="BU62" s="92">
        <f t="shared" si="43"/>
        <v>1105.1291438356166</v>
      </c>
      <c r="BV62" s="93">
        <f t="shared" si="73"/>
        <v>352.28063885222787</v>
      </c>
      <c r="BW62" s="94">
        <f t="shared" si="74"/>
        <v>139.18341301072508</v>
      </c>
      <c r="BX62" s="171">
        <f t="shared" si="44"/>
        <v>4.5999999999999996</v>
      </c>
      <c r="BY62" s="253">
        <f t="shared" si="75"/>
        <v>0.18870431893687645</v>
      </c>
      <c r="BZ62" s="254">
        <f t="shared" si="76"/>
        <v>-5.0687409551374962E-2</v>
      </c>
      <c r="CA62" s="101">
        <f t="shared" si="77"/>
        <v>0.65617977528089888</v>
      </c>
      <c r="CB62" s="102">
        <f t="shared" si="78"/>
        <v>7.5232046897899529E-3</v>
      </c>
      <c r="CC62" s="250">
        <f t="shared" si="79"/>
        <v>4.3696154077801808E-2</v>
      </c>
      <c r="CD62" s="284"/>
      <c r="CE62" s="285"/>
      <c r="CF62" s="275"/>
    </row>
    <row r="63" spans="1:84" s="143" customFormat="1" ht="15" customHeight="1" x14ac:dyDescent="0.2">
      <c r="A63" s="142" t="s">
        <v>167</v>
      </c>
      <c r="B63" s="197" t="s">
        <v>169</v>
      </c>
      <c r="C63" s="93">
        <v>658.53800000000001</v>
      </c>
      <c r="D63" s="93">
        <v>2793.0329999999999</v>
      </c>
      <c r="E63" s="93">
        <v>819.24599999999998</v>
      </c>
      <c r="F63" s="92">
        <v>581.53200000000004</v>
      </c>
      <c r="G63" s="93">
        <v>2755.8209999999999</v>
      </c>
      <c r="H63" s="94">
        <v>818.50400000000002</v>
      </c>
      <c r="I63" s="159">
        <f t="shared" si="30"/>
        <v>1.0009065319167652</v>
      </c>
      <c r="J63" s="251">
        <f t="shared" si="47"/>
        <v>-0.1315126642753619</v>
      </c>
      <c r="K63" s="252">
        <f t="shared" si="48"/>
        <v>-1.2596522164033175E-2</v>
      </c>
      <c r="L63" s="92">
        <v>392.22800000000001</v>
      </c>
      <c r="M63" s="93">
        <v>1875.42</v>
      </c>
      <c r="N63" s="93">
        <v>557.69299999999998</v>
      </c>
      <c r="O63" s="98">
        <f t="shared" si="16"/>
        <v>0.6813564747392804</v>
      </c>
      <c r="P63" s="99">
        <f t="shared" si="49"/>
        <v>6.8828430216792968E-3</v>
      </c>
      <c r="Q63" s="100">
        <f t="shared" si="50"/>
        <v>8.2606293096620931E-4</v>
      </c>
      <c r="R63" s="92">
        <v>131.66700000000003</v>
      </c>
      <c r="S63" s="93">
        <v>680.11399999999981</v>
      </c>
      <c r="T63" s="94">
        <v>206.53100000000003</v>
      </c>
      <c r="U63" s="101">
        <f t="shared" si="31"/>
        <v>0.2523274168482989</v>
      </c>
      <c r="V63" s="102">
        <f t="shared" si="51"/>
        <v>2.5913393200417051E-2</v>
      </c>
      <c r="W63" s="103">
        <f t="shared" si="52"/>
        <v>5.5356259446081857E-3</v>
      </c>
      <c r="X63" s="92">
        <v>57.637</v>
      </c>
      <c r="Y63" s="93">
        <v>200.28700000000001</v>
      </c>
      <c r="Z63" s="94">
        <v>54.28</v>
      </c>
      <c r="AA63" s="101">
        <f t="shared" si="33"/>
        <v>6.6316108412420707E-2</v>
      </c>
      <c r="AB63" s="102">
        <f t="shared" si="53"/>
        <v>-3.2796236222096389E-2</v>
      </c>
      <c r="AC63" s="103">
        <f t="shared" si="54"/>
        <v>-6.3616888755744228E-3</v>
      </c>
      <c r="AD63" s="92">
        <v>245.99600000000001</v>
      </c>
      <c r="AE63" s="93">
        <v>402.40199999999999</v>
      </c>
      <c r="AF63" s="93">
        <v>308.93599999999998</v>
      </c>
      <c r="AG63" s="93">
        <f t="shared" si="55"/>
        <v>62.939999999999969</v>
      </c>
      <c r="AH63" s="94">
        <f t="shared" si="56"/>
        <v>-93.466000000000008</v>
      </c>
      <c r="AI63" s="92">
        <v>0</v>
      </c>
      <c r="AJ63" s="93">
        <v>0</v>
      </c>
      <c r="AK63" s="93">
        <v>0</v>
      </c>
      <c r="AL63" s="93">
        <f t="shared" si="57"/>
        <v>0</v>
      </c>
      <c r="AM63" s="94">
        <f t="shared" si="58"/>
        <v>0</v>
      </c>
      <c r="AN63" s="101">
        <f t="shared" si="35"/>
        <v>0.3770979656904031</v>
      </c>
      <c r="AO63" s="102">
        <f t="shared" si="59"/>
        <v>3.5492866468247453E-3</v>
      </c>
      <c r="AP63" s="103">
        <f t="shared" si="60"/>
        <v>0.23302447998507847</v>
      </c>
      <c r="AQ63" s="101">
        <f t="shared" si="38"/>
        <v>0</v>
      </c>
      <c r="AR63" s="102">
        <f t="shared" si="61"/>
        <v>0</v>
      </c>
      <c r="AS63" s="103">
        <f t="shared" si="62"/>
        <v>0</v>
      </c>
      <c r="AT63" s="101">
        <f t="shared" si="40"/>
        <v>0</v>
      </c>
      <c r="AU63" s="102">
        <f t="shared" si="63"/>
        <v>0</v>
      </c>
      <c r="AV63" s="103">
        <f t="shared" si="64"/>
        <v>0</v>
      </c>
      <c r="AW63" s="92">
        <v>798</v>
      </c>
      <c r="AX63" s="93">
        <v>2301</v>
      </c>
      <c r="AY63" s="94">
        <v>404</v>
      </c>
      <c r="AZ63" s="92">
        <v>19</v>
      </c>
      <c r="BA63" s="93">
        <v>18</v>
      </c>
      <c r="BB63" s="94">
        <v>17.5</v>
      </c>
      <c r="BC63" s="92">
        <v>29</v>
      </c>
      <c r="BD63" s="93">
        <v>28</v>
      </c>
      <c r="BE63" s="94">
        <v>28</v>
      </c>
      <c r="BF63" s="92">
        <f t="shared" si="65"/>
        <v>7.6952380952380954</v>
      </c>
      <c r="BG63" s="93">
        <f t="shared" si="66"/>
        <v>-6.3047619047619046</v>
      </c>
      <c r="BH63" s="94">
        <f t="shared" si="67"/>
        <v>-2.9575396825396814</v>
      </c>
      <c r="BI63" s="92">
        <f t="shared" si="68"/>
        <v>4.8095238095238093</v>
      </c>
      <c r="BJ63" s="93">
        <f t="shared" si="69"/>
        <v>-4.3628899835796391</v>
      </c>
      <c r="BK63" s="94">
        <f t="shared" si="70"/>
        <v>-2.0386904761904763</v>
      </c>
      <c r="BL63" s="92">
        <v>75</v>
      </c>
      <c r="BM63" s="93">
        <v>75</v>
      </c>
      <c r="BN63" s="94">
        <v>75</v>
      </c>
      <c r="BO63" s="92">
        <v>4338</v>
      </c>
      <c r="BP63" s="93">
        <v>12440</v>
      </c>
      <c r="BQ63" s="94">
        <v>2325</v>
      </c>
      <c r="BR63" s="92">
        <f t="shared" si="42"/>
        <v>352.04473118279572</v>
      </c>
      <c r="BS63" s="93">
        <f t="shared" si="71"/>
        <v>217.98940614821757</v>
      </c>
      <c r="BT63" s="94">
        <f t="shared" si="72"/>
        <v>130.51571189019123</v>
      </c>
      <c r="BU63" s="92">
        <f t="shared" si="43"/>
        <v>2026</v>
      </c>
      <c r="BV63" s="93">
        <f t="shared" si="73"/>
        <v>1297.2631578947369</v>
      </c>
      <c r="BW63" s="94">
        <f t="shared" si="74"/>
        <v>828.33767926988276</v>
      </c>
      <c r="BX63" s="171">
        <f t="shared" si="44"/>
        <v>5.7549504950495045</v>
      </c>
      <c r="BY63" s="253">
        <f t="shared" si="75"/>
        <v>0.31886026948559465</v>
      </c>
      <c r="BZ63" s="254">
        <f t="shared" si="76"/>
        <v>0.34860542768748815</v>
      </c>
      <c r="CA63" s="101">
        <f t="shared" si="77"/>
        <v>0.34831460674157305</v>
      </c>
      <c r="CB63" s="102">
        <f t="shared" si="78"/>
        <v>-0.3015730337078652</v>
      </c>
      <c r="CC63" s="250">
        <f t="shared" si="79"/>
        <v>-0.10611461700271918</v>
      </c>
      <c r="CD63" s="284"/>
      <c r="CE63" s="285"/>
      <c r="CF63" s="275"/>
    </row>
    <row r="64" spans="1:84" s="143" customFormat="1" ht="15" customHeight="1" x14ac:dyDescent="0.2">
      <c r="A64" s="142" t="s">
        <v>167</v>
      </c>
      <c r="B64" s="197" t="s">
        <v>170</v>
      </c>
      <c r="C64" s="93">
        <v>792.28099999999995</v>
      </c>
      <c r="D64" s="93">
        <v>3337.5990000000002</v>
      </c>
      <c r="E64" s="93">
        <v>1139.413</v>
      </c>
      <c r="F64" s="92">
        <v>736.74900000000002</v>
      </c>
      <c r="G64" s="93">
        <v>3304.01</v>
      </c>
      <c r="H64" s="94">
        <v>1169.9970000000001</v>
      </c>
      <c r="I64" s="159">
        <f t="shared" si="30"/>
        <v>0.97385976203357782</v>
      </c>
      <c r="J64" s="251">
        <f t="shared" si="47"/>
        <v>-0.10151461920073657</v>
      </c>
      <c r="K64" s="252">
        <f t="shared" si="48"/>
        <v>-3.6306369424861984E-2</v>
      </c>
      <c r="L64" s="92">
        <v>518.71600000000001</v>
      </c>
      <c r="M64" s="93">
        <v>2533.7350000000001</v>
      </c>
      <c r="N64" s="93">
        <v>718.29399999999998</v>
      </c>
      <c r="O64" s="98">
        <f t="shared" si="16"/>
        <v>0.61392806990103388</v>
      </c>
      <c r="P64" s="99">
        <f t="shared" si="49"/>
        <v>-9.0132607480272409E-2</v>
      </c>
      <c r="Q64" s="100">
        <f t="shared" si="50"/>
        <v>-0.1529385558053048</v>
      </c>
      <c r="R64" s="92">
        <v>155.28400000000002</v>
      </c>
      <c r="S64" s="93">
        <v>511.4500000000001</v>
      </c>
      <c r="T64" s="94">
        <v>345.09600000000012</v>
      </c>
      <c r="U64" s="101">
        <f t="shared" si="31"/>
        <v>0.29495460244769867</v>
      </c>
      <c r="V64" s="102">
        <f t="shared" si="51"/>
        <v>8.4185398824755148E-2</v>
      </c>
      <c r="W64" s="103">
        <f t="shared" si="52"/>
        <v>0.14015785546448734</v>
      </c>
      <c r="X64" s="92">
        <v>62.749000000000002</v>
      </c>
      <c r="Y64" s="93">
        <v>258.82499999999999</v>
      </c>
      <c r="Z64" s="94">
        <v>106.607</v>
      </c>
      <c r="AA64" s="101">
        <f t="shared" si="33"/>
        <v>9.1117327651267482E-2</v>
      </c>
      <c r="AB64" s="102">
        <f t="shared" si="53"/>
        <v>5.9472086555172332E-3</v>
      </c>
      <c r="AC64" s="103">
        <f t="shared" si="54"/>
        <v>1.2780700340817464E-2</v>
      </c>
      <c r="AD64" s="92">
        <v>319.51</v>
      </c>
      <c r="AE64" s="93">
        <v>418.04177000000004</v>
      </c>
      <c r="AF64" s="93">
        <v>468.99700000000001</v>
      </c>
      <c r="AG64" s="93">
        <f t="shared" si="55"/>
        <v>149.48700000000002</v>
      </c>
      <c r="AH64" s="94">
        <f t="shared" si="56"/>
        <v>50.955229999999972</v>
      </c>
      <c r="AI64" s="92">
        <v>128.96</v>
      </c>
      <c r="AJ64" s="93">
        <v>139.37076999999999</v>
      </c>
      <c r="AK64" s="93">
        <v>139.37100000000001</v>
      </c>
      <c r="AL64" s="93">
        <f t="shared" si="57"/>
        <v>10.411000000000001</v>
      </c>
      <c r="AM64" s="94">
        <f t="shared" si="58"/>
        <v>2.3000000001616172E-4</v>
      </c>
      <c r="AN64" s="101">
        <f t="shared" si="35"/>
        <v>0.41161282168976482</v>
      </c>
      <c r="AO64" s="102">
        <f t="shared" si="59"/>
        <v>8.3341869629444121E-3</v>
      </c>
      <c r="AP64" s="103">
        <f t="shared" si="60"/>
        <v>0.28636057598858861</v>
      </c>
      <c r="AQ64" s="101">
        <f t="shared" si="38"/>
        <v>0.12231824632508143</v>
      </c>
      <c r="AR64" s="102">
        <f t="shared" si="61"/>
        <v>-4.0452285847216052E-2</v>
      </c>
      <c r="AS64" s="103">
        <f t="shared" si="62"/>
        <v>8.0560452773489402E-2</v>
      </c>
      <c r="AT64" s="101">
        <f t="shared" si="40"/>
        <v>0.11912081825850836</v>
      </c>
      <c r="AU64" s="102">
        <f t="shared" si="63"/>
        <v>-5.5918442059456105E-2</v>
      </c>
      <c r="AV64" s="103">
        <f t="shared" si="64"/>
        <v>7.6938509488256451E-2</v>
      </c>
      <c r="AW64" s="92">
        <v>899</v>
      </c>
      <c r="AX64" s="93">
        <v>2825</v>
      </c>
      <c r="AY64" s="94">
        <v>634</v>
      </c>
      <c r="AZ64" s="92">
        <v>35</v>
      </c>
      <c r="BA64" s="93">
        <v>30</v>
      </c>
      <c r="BB64" s="94">
        <v>32</v>
      </c>
      <c r="BC64" s="92">
        <v>54</v>
      </c>
      <c r="BD64" s="93">
        <v>52</v>
      </c>
      <c r="BE64" s="94">
        <v>47</v>
      </c>
      <c r="BF64" s="92">
        <f t="shared" si="65"/>
        <v>6.604166666666667</v>
      </c>
      <c r="BG64" s="93">
        <f t="shared" si="66"/>
        <v>-1.9577380952380947</v>
      </c>
      <c r="BH64" s="94">
        <f t="shared" si="67"/>
        <v>-1.2430555555555554</v>
      </c>
      <c r="BI64" s="92">
        <f t="shared" si="68"/>
        <v>4.4964539007092199</v>
      </c>
      <c r="BJ64" s="93">
        <f t="shared" si="69"/>
        <v>-1.052928815340163</v>
      </c>
      <c r="BK64" s="94">
        <f t="shared" si="70"/>
        <v>-3.0789689034370404E-2</v>
      </c>
      <c r="BL64" s="92">
        <v>82</v>
      </c>
      <c r="BM64" s="93">
        <v>82</v>
      </c>
      <c r="BN64" s="94">
        <v>82</v>
      </c>
      <c r="BO64" s="92">
        <v>2887</v>
      </c>
      <c r="BP64" s="93">
        <v>12581</v>
      </c>
      <c r="BQ64" s="94">
        <v>2907</v>
      </c>
      <c r="BR64" s="92">
        <f t="shared" si="42"/>
        <v>402.47574819401444</v>
      </c>
      <c r="BS64" s="93">
        <f t="shared" si="71"/>
        <v>147.28038969037746</v>
      </c>
      <c r="BT64" s="94">
        <f t="shared" si="72"/>
        <v>139.85671949995196</v>
      </c>
      <c r="BU64" s="92">
        <f t="shared" si="43"/>
        <v>1845.4211356466876</v>
      </c>
      <c r="BV64" s="93">
        <f t="shared" si="73"/>
        <v>1025.9005572262204</v>
      </c>
      <c r="BW64" s="94">
        <f t="shared" si="74"/>
        <v>675.86007369978506</v>
      </c>
      <c r="BX64" s="171">
        <f t="shared" si="44"/>
        <v>4.5851735015772874</v>
      </c>
      <c r="BY64" s="253">
        <f t="shared" si="75"/>
        <v>1.3738275616440281</v>
      </c>
      <c r="BZ64" s="254">
        <f t="shared" si="76"/>
        <v>0.13172217414365939</v>
      </c>
      <c r="CA64" s="101">
        <f t="shared" si="77"/>
        <v>0.39832830912578793</v>
      </c>
      <c r="CB64" s="102">
        <f t="shared" si="78"/>
        <v>2.7404768429706849E-3</v>
      </c>
      <c r="CC64" s="250">
        <f t="shared" si="79"/>
        <v>-2.2019168321589289E-2</v>
      </c>
      <c r="CD64" s="284"/>
      <c r="CE64" s="285"/>
      <c r="CF64" s="275"/>
    </row>
    <row r="65" spans="1:84" s="143" customFormat="1" ht="15" customHeight="1" x14ac:dyDescent="0.2">
      <c r="A65" s="142" t="s">
        <v>167</v>
      </c>
      <c r="B65" s="197" t="s">
        <v>171</v>
      </c>
      <c r="C65" s="93">
        <v>706.45</v>
      </c>
      <c r="D65" s="93">
        <v>3280.424</v>
      </c>
      <c r="E65" s="93">
        <v>961.08699999999999</v>
      </c>
      <c r="F65" s="92">
        <v>655.83699999999999</v>
      </c>
      <c r="G65" s="93">
        <v>2842.6880000000001</v>
      </c>
      <c r="H65" s="94">
        <v>1102.4000000000001</v>
      </c>
      <c r="I65" s="159">
        <f t="shared" si="30"/>
        <v>0.87181331640058046</v>
      </c>
      <c r="J65" s="251">
        <f t="shared" si="47"/>
        <v>-0.20535982265683794</v>
      </c>
      <c r="K65" s="252">
        <f t="shared" si="48"/>
        <v>-0.28217333285533497</v>
      </c>
      <c r="L65" s="92">
        <v>495.14299999999997</v>
      </c>
      <c r="M65" s="93">
        <v>2036.37</v>
      </c>
      <c r="N65" s="93">
        <v>697.678</v>
      </c>
      <c r="O65" s="98">
        <f t="shared" si="16"/>
        <v>0.632871915820029</v>
      </c>
      <c r="P65" s="99">
        <f t="shared" si="49"/>
        <v>-0.12210683652239751</v>
      </c>
      <c r="Q65" s="100">
        <f t="shared" si="50"/>
        <v>-8.3481760700222174E-2</v>
      </c>
      <c r="R65" s="92">
        <v>132.45800000000003</v>
      </c>
      <c r="S65" s="93">
        <v>641.5830000000002</v>
      </c>
      <c r="T65" s="94">
        <v>292.15400000000011</v>
      </c>
      <c r="U65" s="101">
        <f t="shared" si="31"/>
        <v>0.26501632801161112</v>
      </c>
      <c r="V65" s="102">
        <f t="shared" si="51"/>
        <v>6.3048460995873939E-2</v>
      </c>
      <c r="W65" s="103">
        <f t="shared" si="52"/>
        <v>3.9320437361634708E-2</v>
      </c>
      <c r="X65" s="92">
        <v>28.236000000000001</v>
      </c>
      <c r="Y65" s="93">
        <v>164.73500000000001</v>
      </c>
      <c r="Z65" s="94">
        <v>112.568</v>
      </c>
      <c r="AA65" s="101">
        <f t="shared" si="33"/>
        <v>0.10211175616835994</v>
      </c>
      <c r="AB65" s="102">
        <f t="shared" si="53"/>
        <v>5.9058375526523627E-2</v>
      </c>
      <c r="AC65" s="103">
        <f t="shared" si="54"/>
        <v>4.4161323338587549E-2</v>
      </c>
      <c r="AD65" s="92">
        <v>157.25200000000001</v>
      </c>
      <c r="AE65" s="93">
        <v>467.67</v>
      </c>
      <c r="AF65" s="93">
        <v>307.20299999999997</v>
      </c>
      <c r="AG65" s="93">
        <f t="shared" si="55"/>
        <v>149.95099999999996</v>
      </c>
      <c r="AH65" s="94">
        <f t="shared" si="56"/>
        <v>-160.46700000000004</v>
      </c>
      <c r="AI65" s="92">
        <v>0</v>
      </c>
      <c r="AJ65" s="93">
        <v>0</v>
      </c>
      <c r="AK65" s="93">
        <v>0</v>
      </c>
      <c r="AL65" s="93">
        <f t="shared" si="57"/>
        <v>0</v>
      </c>
      <c r="AM65" s="94">
        <f t="shared" si="58"/>
        <v>0</v>
      </c>
      <c r="AN65" s="101">
        <f t="shared" si="35"/>
        <v>0.31964119793525453</v>
      </c>
      <c r="AO65" s="102">
        <f t="shared" si="59"/>
        <v>9.7046534477118779E-2</v>
      </c>
      <c r="AP65" s="103">
        <f t="shared" si="60"/>
        <v>0.17707730985249448</v>
      </c>
      <c r="AQ65" s="101">
        <f t="shared" si="38"/>
        <v>0</v>
      </c>
      <c r="AR65" s="102">
        <f t="shared" si="61"/>
        <v>0</v>
      </c>
      <c r="AS65" s="103">
        <f t="shared" si="62"/>
        <v>0</v>
      </c>
      <c r="AT65" s="101">
        <f t="shared" si="40"/>
        <v>0</v>
      </c>
      <c r="AU65" s="102">
        <f t="shared" si="63"/>
        <v>0</v>
      </c>
      <c r="AV65" s="103">
        <f t="shared" si="64"/>
        <v>0</v>
      </c>
      <c r="AW65" s="92">
        <v>898</v>
      </c>
      <c r="AX65" s="93">
        <v>3103</v>
      </c>
      <c r="AY65" s="94">
        <v>672</v>
      </c>
      <c r="AZ65" s="92">
        <v>25</v>
      </c>
      <c r="BA65" s="93">
        <v>27</v>
      </c>
      <c r="BB65" s="94">
        <v>30</v>
      </c>
      <c r="BC65" s="92">
        <v>43</v>
      </c>
      <c r="BD65" s="93">
        <v>35</v>
      </c>
      <c r="BE65" s="94">
        <v>41</v>
      </c>
      <c r="BF65" s="92">
        <f t="shared" si="65"/>
        <v>7.4666666666666659</v>
      </c>
      <c r="BG65" s="93">
        <f t="shared" si="66"/>
        <v>-4.5066666666666686</v>
      </c>
      <c r="BH65" s="94">
        <f t="shared" si="67"/>
        <v>-2.1104938271604938</v>
      </c>
      <c r="BI65" s="92">
        <f t="shared" si="68"/>
        <v>5.4634146341463419</v>
      </c>
      <c r="BJ65" s="93">
        <f t="shared" si="69"/>
        <v>-1.4978256759311783</v>
      </c>
      <c r="BK65" s="94">
        <f t="shared" si="70"/>
        <v>-1.9246806039488966</v>
      </c>
      <c r="BL65" s="92">
        <v>84</v>
      </c>
      <c r="BM65" s="93">
        <v>84</v>
      </c>
      <c r="BN65" s="94">
        <v>84</v>
      </c>
      <c r="BO65" s="92">
        <v>3861</v>
      </c>
      <c r="BP65" s="93">
        <v>12977</v>
      </c>
      <c r="BQ65" s="94">
        <v>3019</v>
      </c>
      <c r="BR65" s="92">
        <f t="shared" si="42"/>
        <v>365.15402451142762</v>
      </c>
      <c r="BS65" s="93">
        <f t="shared" si="71"/>
        <v>195.29207164947476</v>
      </c>
      <c r="BT65" s="94">
        <f t="shared" si="72"/>
        <v>146.09815643714234</v>
      </c>
      <c r="BU65" s="92">
        <f t="shared" si="43"/>
        <v>1640.4761904761904</v>
      </c>
      <c r="BV65" s="93">
        <f t="shared" si="73"/>
        <v>910.14545550959792</v>
      </c>
      <c r="BW65" s="94">
        <f t="shared" si="74"/>
        <v>724.36661909365739</v>
      </c>
      <c r="BX65" s="171">
        <f t="shared" si="44"/>
        <v>4.4925595238095237</v>
      </c>
      <c r="BY65" s="253">
        <f t="shared" si="75"/>
        <v>0.1930049581079647</v>
      </c>
      <c r="BZ65" s="254">
        <f t="shared" si="76"/>
        <v>0.31047766754139605</v>
      </c>
      <c r="CA65" s="101">
        <f t="shared" si="77"/>
        <v>0.40382557517388978</v>
      </c>
      <c r="CB65" s="102">
        <f t="shared" si="78"/>
        <v>-0.11262707330123062</v>
      </c>
      <c r="CC65" s="250">
        <f t="shared" si="79"/>
        <v>-1.9429480272946498E-2</v>
      </c>
      <c r="CD65" s="284"/>
      <c r="CE65" s="285"/>
      <c r="CF65" s="275"/>
    </row>
    <row r="66" spans="1:84" s="143" customFormat="1" ht="15" customHeight="1" x14ac:dyDescent="0.2">
      <c r="A66" s="142" t="s">
        <v>167</v>
      </c>
      <c r="B66" s="197" t="s">
        <v>172</v>
      </c>
      <c r="C66" s="93">
        <v>2058.7568700000002</v>
      </c>
      <c r="D66" s="93">
        <v>8144.9909799999996</v>
      </c>
      <c r="E66" s="93">
        <v>2536.7843699999999</v>
      </c>
      <c r="F66" s="92">
        <v>1630.1445200000001</v>
      </c>
      <c r="G66" s="93">
        <v>8136.9802699999991</v>
      </c>
      <c r="H66" s="94">
        <v>2398.6082700000002</v>
      </c>
      <c r="I66" s="159">
        <f t="shared" si="30"/>
        <v>1.0576067804518992</v>
      </c>
      <c r="J66" s="251">
        <f t="shared" si="47"/>
        <v>-0.20532226954423249</v>
      </c>
      <c r="K66" s="252">
        <f t="shared" si="48"/>
        <v>5.6622298526886494E-2</v>
      </c>
      <c r="L66" s="92">
        <v>984.72503000000006</v>
      </c>
      <c r="M66" s="93">
        <v>4955.7762999999995</v>
      </c>
      <c r="N66" s="93">
        <v>1629.5826100000002</v>
      </c>
      <c r="O66" s="98">
        <f t="shared" si="16"/>
        <v>0.67938672203444039</v>
      </c>
      <c r="P66" s="99">
        <f t="shared" si="49"/>
        <v>7.5314495358488998E-2</v>
      </c>
      <c r="Q66" s="100">
        <f t="shared" si="50"/>
        <v>7.0343055273773603E-2</v>
      </c>
      <c r="R66" s="92">
        <v>414.55246999999997</v>
      </c>
      <c r="S66" s="93">
        <v>1996.3395899999996</v>
      </c>
      <c r="T66" s="94">
        <v>453.70189000000005</v>
      </c>
      <c r="U66" s="101">
        <f t="shared" si="31"/>
        <v>0.18915214112890555</v>
      </c>
      <c r="V66" s="102">
        <f t="shared" si="51"/>
        <v>-6.5151980324080705E-2</v>
      </c>
      <c r="W66" s="103">
        <f t="shared" si="52"/>
        <v>-5.6189438149619575E-2</v>
      </c>
      <c r="X66" s="92">
        <v>230.86702</v>
      </c>
      <c r="Y66" s="93">
        <v>1184.86438</v>
      </c>
      <c r="Z66" s="94">
        <v>315.32376999999997</v>
      </c>
      <c r="AA66" s="101">
        <f t="shared" si="33"/>
        <v>0.131461136836654</v>
      </c>
      <c r="AB66" s="102">
        <f t="shared" si="53"/>
        <v>-1.016251503440832E-2</v>
      </c>
      <c r="AC66" s="103">
        <f t="shared" si="54"/>
        <v>-1.4153617124154139E-2</v>
      </c>
      <c r="AD66" s="92">
        <v>464.23435000000006</v>
      </c>
      <c r="AE66" s="93">
        <v>962.69230000000005</v>
      </c>
      <c r="AF66" s="93">
        <v>744.00323000000003</v>
      </c>
      <c r="AG66" s="93">
        <f t="shared" si="55"/>
        <v>279.76887999999997</v>
      </c>
      <c r="AH66" s="94">
        <f t="shared" si="56"/>
        <v>-218.68907000000002</v>
      </c>
      <c r="AI66" s="92">
        <v>0</v>
      </c>
      <c r="AJ66" s="93">
        <v>0</v>
      </c>
      <c r="AK66" s="93">
        <v>0</v>
      </c>
      <c r="AL66" s="93">
        <f t="shared" si="57"/>
        <v>0</v>
      </c>
      <c r="AM66" s="94">
        <f t="shared" si="58"/>
        <v>0</v>
      </c>
      <c r="AN66" s="101">
        <f t="shared" si="35"/>
        <v>0.29328595634638038</v>
      </c>
      <c r="AO66" s="102">
        <f t="shared" si="59"/>
        <v>6.7793399762950485E-2</v>
      </c>
      <c r="AP66" s="103">
        <f t="shared" si="60"/>
        <v>0.17509155903349349</v>
      </c>
      <c r="AQ66" s="101">
        <f t="shared" si="38"/>
        <v>0</v>
      </c>
      <c r="AR66" s="102">
        <f t="shared" si="61"/>
        <v>0</v>
      </c>
      <c r="AS66" s="103">
        <f t="shared" si="62"/>
        <v>0</v>
      </c>
      <c r="AT66" s="101">
        <f t="shared" si="40"/>
        <v>0</v>
      </c>
      <c r="AU66" s="102">
        <f t="shared" si="63"/>
        <v>0</v>
      </c>
      <c r="AV66" s="103">
        <f t="shared" si="64"/>
        <v>0</v>
      </c>
      <c r="AW66" s="92">
        <v>2363</v>
      </c>
      <c r="AX66" s="93">
        <v>7381</v>
      </c>
      <c r="AY66" s="94">
        <v>1942</v>
      </c>
      <c r="AZ66" s="92">
        <v>51</v>
      </c>
      <c r="BA66" s="93">
        <v>50</v>
      </c>
      <c r="BB66" s="94">
        <v>50</v>
      </c>
      <c r="BC66" s="92">
        <v>54</v>
      </c>
      <c r="BD66" s="93">
        <v>53</v>
      </c>
      <c r="BE66" s="94">
        <v>53</v>
      </c>
      <c r="BF66" s="92">
        <f t="shared" si="65"/>
        <v>12.946666666666667</v>
      </c>
      <c r="BG66" s="93">
        <f t="shared" si="66"/>
        <v>-2.4977777777777774</v>
      </c>
      <c r="BH66" s="94">
        <f t="shared" si="67"/>
        <v>0.64499999999999957</v>
      </c>
      <c r="BI66" s="92">
        <f t="shared" si="68"/>
        <v>12.213836477987421</v>
      </c>
      <c r="BJ66" s="93">
        <f t="shared" si="69"/>
        <v>-2.3725832750989984</v>
      </c>
      <c r="BK66" s="94">
        <f t="shared" si="70"/>
        <v>0.60849056603773555</v>
      </c>
      <c r="BL66" s="92">
        <v>228</v>
      </c>
      <c r="BM66" s="93">
        <v>216</v>
      </c>
      <c r="BN66" s="94">
        <v>216</v>
      </c>
      <c r="BO66" s="92">
        <v>11725</v>
      </c>
      <c r="BP66" s="93">
        <v>38749</v>
      </c>
      <c r="BQ66" s="94">
        <v>10727</v>
      </c>
      <c r="BR66" s="92">
        <f t="shared" si="42"/>
        <v>223.60476088375128</v>
      </c>
      <c r="BS66" s="93">
        <f t="shared" si="71"/>
        <v>84.573245318719302</v>
      </c>
      <c r="BT66" s="94">
        <f t="shared" si="72"/>
        <v>13.612754122286475</v>
      </c>
      <c r="BU66" s="92">
        <f t="shared" si="43"/>
        <v>1235.1226930998971</v>
      </c>
      <c r="BV66" s="93">
        <f t="shared" si="73"/>
        <v>545.26043326070965</v>
      </c>
      <c r="BW66" s="94">
        <f t="shared" si="74"/>
        <v>132.70022053520393</v>
      </c>
      <c r="BX66" s="171">
        <f t="shared" si="44"/>
        <v>5.5236869207003085</v>
      </c>
      <c r="BY66" s="253">
        <f t="shared" si="75"/>
        <v>0.56177409801727851</v>
      </c>
      <c r="BZ66" s="254">
        <f t="shared" si="76"/>
        <v>0.27385627444641347</v>
      </c>
      <c r="CA66" s="101">
        <f t="shared" si="77"/>
        <v>0.55800041614648355</v>
      </c>
      <c r="CB66" s="102">
        <f t="shared" si="78"/>
        <v>-1.9813500668024564E-2</v>
      </c>
      <c r="CC66" s="250">
        <f t="shared" si="79"/>
        <v>6.6511324314926012E-2</v>
      </c>
      <c r="CD66" s="284"/>
      <c r="CE66" s="285"/>
      <c r="CF66" s="275"/>
    </row>
    <row r="67" spans="1:84" s="143" customFormat="1" ht="15" customHeight="1" x14ac:dyDescent="0.2">
      <c r="A67" s="142" t="s">
        <v>167</v>
      </c>
      <c r="B67" s="197" t="s">
        <v>173</v>
      </c>
      <c r="C67" s="93">
        <v>687.46699999999998</v>
      </c>
      <c r="D67" s="93">
        <v>2945.8879999999999</v>
      </c>
      <c r="E67" s="93">
        <v>994.71600000000001</v>
      </c>
      <c r="F67" s="92">
        <v>637.96</v>
      </c>
      <c r="G67" s="93">
        <v>2846.0340000000001</v>
      </c>
      <c r="H67" s="94">
        <v>1016.0549999999999</v>
      </c>
      <c r="I67" s="159">
        <f t="shared" si="30"/>
        <v>0.97899818415341699</v>
      </c>
      <c r="J67" s="251">
        <f t="shared" si="47"/>
        <v>-9.8603859861881693E-2</v>
      </c>
      <c r="K67" s="252">
        <f t="shared" si="48"/>
        <v>-5.6087131060666762E-2</v>
      </c>
      <c r="L67" s="92">
        <v>411.00700000000001</v>
      </c>
      <c r="M67" s="93">
        <v>1895.5930000000001</v>
      </c>
      <c r="N67" s="93">
        <v>674.97699999999998</v>
      </c>
      <c r="O67" s="98">
        <f t="shared" ref="O67:O122" si="80">IF(H67=0,"0",(N67/H67))</f>
        <v>0.6643114792014212</v>
      </c>
      <c r="P67" s="99">
        <f t="shared" si="49"/>
        <v>2.0059488480999921E-2</v>
      </c>
      <c r="Q67" s="100">
        <f t="shared" si="50"/>
        <v>-1.7357289485868677E-3</v>
      </c>
      <c r="R67" s="92">
        <v>174.16300000000004</v>
      </c>
      <c r="S67" s="93">
        <v>679.86300000000006</v>
      </c>
      <c r="T67" s="94">
        <v>216.07799999999997</v>
      </c>
      <c r="U67" s="101">
        <f t="shared" si="31"/>
        <v>0.21266368454463586</v>
      </c>
      <c r="V67" s="102">
        <f t="shared" si="51"/>
        <v>-6.0336190055652605E-2</v>
      </c>
      <c r="W67" s="103">
        <f t="shared" si="52"/>
        <v>-2.6217158059493262E-2</v>
      </c>
      <c r="X67" s="92">
        <v>52.79</v>
      </c>
      <c r="Y67" s="93">
        <v>270.57799999999997</v>
      </c>
      <c r="Z67" s="94">
        <v>125</v>
      </c>
      <c r="AA67" s="101">
        <f t="shared" si="33"/>
        <v>0.12302483625394295</v>
      </c>
      <c r="AB67" s="102">
        <f t="shared" si="53"/>
        <v>4.0276701574652712E-2</v>
      </c>
      <c r="AC67" s="103">
        <f t="shared" si="54"/>
        <v>2.7952887008080116E-2</v>
      </c>
      <c r="AD67" s="92">
        <v>611.13400000000001</v>
      </c>
      <c r="AE67" s="93">
        <v>803.18100000000004</v>
      </c>
      <c r="AF67" s="93">
        <v>805.39599999999996</v>
      </c>
      <c r="AG67" s="93">
        <f t="shared" si="55"/>
        <v>194.26199999999994</v>
      </c>
      <c r="AH67" s="94">
        <f t="shared" si="56"/>
        <v>2.2149999999999181</v>
      </c>
      <c r="AI67" s="92">
        <v>0</v>
      </c>
      <c r="AJ67" s="93">
        <v>0</v>
      </c>
      <c r="AK67" s="93">
        <v>0</v>
      </c>
      <c r="AL67" s="93">
        <f t="shared" si="57"/>
        <v>0</v>
      </c>
      <c r="AM67" s="94">
        <f t="shared" si="58"/>
        <v>0</v>
      </c>
      <c r="AN67" s="101">
        <f t="shared" ref="AN67:AN127" si="81">IF(E67=0,"0",(AF67/E67))</f>
        <v>0.80967431910213561</v>
      </c>
      <c r="AO67" s="102">
        <f t="shared" si="59"/>
        <v>-7.9290533028948507E-2</v>
      </c>
      <c r="AP67" s="103">
        <f t="shared" si="60"/>
        <v>0.53702953423590849</v>
      </c>
      <c r="AQ67" s="101">
        <f t="shared" ref="AQ67:AQ127" si="82">IF(E67=0,"0",(AK67/E67))</f>
        <v>0</v>
      </c>
      <c r="AR67" s="102">
        <f t="shared" si="61"/>
        <v>0</v>
      </c>
      <c r="AS67" s="103">
        <f t="shared" si="62"/>
        <v>0</v>
      </c>
      <c r="AT67" s="101">
        <f t="shared" si="40"/>
        <v>0</v>
      </c>
      <c r="AU67" s="102">
        <f t="shared" si="63"/>
        <v>0</v>
      </c>
      <c r="AV67" s="103">
        <f t="shared" si="64"/>
        <v>0</v>
      </c>
      <c r="AW67" s="92">
        <v>841</v>
      </c>
      <c r="AX67" s="93">
        <v>2934</v>
      </c>
      <c r="AY67" s="94">
        <v>672</v>
      </c>
      <c r="AZ67" s="92">
        <v>25</v>
      </c>
      <c r="BA67" s="93">
        <v>26</v>
      </c>
      <c r="BB67" s="94">
        <v>24.5</v>
      </c>
      <c r="BC67" s="92">
        <v>28</v>
      </c>
      <c r="BD67" s="93">
        <v>27.5</v>
      </c>
      <c r="BE67" s="94">
        <v>27</v>
      </c>
      <c r="BF67" s="92">
        <f t="shared" si="65"/>
        <v>9.1428571428571423</v>
      </c>
      <c r="BG67" s="93">
        <f t="shared" si="66"/>
        <v>-2.0704761904761906</v>
      </c>
      <c r="BH67" s="94">
        <f t="shared" si="67"/>
        <v>-0.26098901098901095</v>
      </c>
      <c r="BI67" s="92">
        <f t="shared" si="68"/>
        <v>8.2962962962962958</v>
      </c>
      <c r="BJ67" s="93">
        <f t="shared" si="69"/>
        <v>-1.7156084656084651</v>
      </c>
      <c r="BK67" s="94">
        <f t="shared" si="70"/>
        <v>-0.59461279461279481</v>
      </c>
      <c r="BL67" s="92">
        <v>85</v>
      </c>
      <c r="BM67" s="93">
        <v>85</v>
      </c>
      <c r="BN67" s="94">
        <v>85</v>
      </c>
      <c r="BO67" s="92">
        <v>4205</v>
      </c>
      <c r="BP67" s="93">
        <v>15295</v>
      </c>
      <c r="BQ67" s="94">
        <v>4061</v>
      </c>
      <c r="BR67" s="92">
        <f t="shared" si="42"/>
        <v>250.19822703767545</v>
      </c>
      <c r="BS67" s="93">
        <f t="shared" si="71"/>
        <v>98.483601591777699</v>
      </c>
      <c r="BT67" s="94">
        <f t="shared" si="72"/>
        <v>64.122123735942864</v>
      </c>
      <c r="BU67" s="92">
        <f t="shared" si="43"/>
        <v>1511.9866071428571</v>
      </c>
      <c r="BV67" s="93">
        <f t="shared" si="73"/>
        <v>753.41347991336841</v>
      </c>
      <c r="BW67" s="94">
        <f t="shared" si="74"/>
        <v>541.96820223488169</v>
      </c>
      <c r="BX67" s="171">
        <f t="shared" si="44"/>
        <v>6.0431547619047619</v>
      </c>
      <c r="BY67" s="253">
        <f t="shared" si="75"/>
        <v>1.0431547619047619</v>
      </c>
      <c r="BZ67" s="254">
        <f t="shared" si="76"/>
        <v>0.83013499367026977</v>
      </c>
      <c r="CA67" s="101">
        <f t="shared" si="77"/>
        <v>0.5368142762723066</v>
      </c>
      <c r="CB67" s="102">
        <f t="shared" si="78"/>
        <v>-1.9035029742234033E-2</v>
      </c>
      <c r="CC67" s="250">
        <f t="shared" si="79"/>
        <v>4.3824751695352548E-2</v>
      </c>
      <c r="CD67" s="284"/>
      <c r="CE67" s="285"/>
      <c r="CF67" s="275"/>
    </row>
    <row r="68" spans="1:84" s="143" customFormat="1" ht="15" customHeight="1" x14ac:dyDescent="0.2">
      <c r="A68" s="142" t="s">
        <v>167</v>
      </c>
      <c r="B68" s="197" t="s">
        <v>174</v>
      </c>
      <c r="C68" s="93">
        <v>740.00300000000004</v>
      </c>
      <c r="D68" s="93">
        <v>3132.5079599999999</v>
      </c>
      <c r="E68" s="93">
        <v>983.39122999999995</v>
      </c>
      <c r="F68" s="92">
        <v>609.69200000000001</v>
      </c>
      <c r="G68" s="93">
        <v>3059.10941</v>
      </c>
      <c r="H68" s="94">
        <v>1137.1683400000002</v>
      </c>
      <c r="I68" s="159">
        <f t="shared" si="30"/>
        <v>0.86477190351606148</v>
      </c>
      <c r="J68" s="251">
        <f t="shared" si="47"/>
        <v>-0.3489606040451334</v>
      </c>
      <c r="K68" s="252">
        <f t="shared" si="48"/>
        <v>-0.15922153384190474</v>
      </c>
      <c r="L68" s="92">
        <v>362.863</v>
      </c>
      <c r="M68" s="93">
        <v>2130.9972699999998</v>
      </c>
      <c r="N68" s="93">
        <v>831.92462</v>
      </c>
      <c r="O68" s="98">
        <f t="shared" si="80"/>
        <v>0.73157560823404555</v>
      </c>
      <c r="P68" s="99">
        <f t="shared" si="49"/>
        <v>0.13641772523738493</v>
      </c>
      <c r="Q68" s="100">
        <f t="shared" si="50"/>
        <v>3.4968529378373026E-2</v>
      </c>
      <c r="R68" s="92">
        <v>207.10500000000002</v>
      </c>
      <c r="S68" s="93">
        <v>668.37703000000022</v>
      </c>
      <c r="T68" s="94">
        <v>181.78708000000017</v>
      </c>
      <c r="U68" s="101">
        <f t="shared" si="31"/>
        <v>0.15985942767277547</v>
      </c>
      <c r="V68" s="102">
        <f t="shared" si="51"/>
        <v>-0.17982848032011275</v>
      </c>
      <c r="W68" s="103">
        <f t="shared" si="52"/>
        <v>-5.8628027471890387E-2</v>
      </c>
      <c r="X68" s="92">
        <v>39.724000000000004</v>
      </c>
      <c r="Y68" s="93">
        <v>259.73510999999996</v>
      </c>
      <c r="Z68" s="94">
        <v>123.45664000000001</v>
      </c>
      <c r="AA68" s="101">
        <f t="shared" si="33"/>
        <v>0.10856496409317902</v>
      </c>
      <c r="AB68" s="102">
        <f t="shared" si="53"/>
        <v>4.3410755082727834E-2</v>
      </c>
      <c r="AC68" s="103">
        <f t="shared" si="54"/>
        <v>2.3659498093517389E-2</v>
      </c>
      <c r="AD68" s="92">
        <v>2718.846</v>
      </c>
      <c r="AE68" s="93">
        <v>3094.6417800000004</v>
      </c>
      <c r="AF68" s="93">
        <v>2882.0198999999998</v>
      </c>
      <c r="AG68" s="93">
        <f t="shared" si="55"/>
        <v>163.17389999999978</v>
      </c>
      <c r="AH68" s="94">
        <f t="shared" si="56"/>
        <v>-212.6218800000006</v>
      </c>
      <c r="AI68" s="92">
        <v>208.46899999999999</v>
      </c>
      <c r="AJ68" s="93">
        <v>235.19917000000001</v>
      </c>
      <c r="AK68" s="93">
        <v>1</v>
      </c>
      <c r="AL68" s="93">
        <f t="shared" si="57"/>
        <v>-207.46899999999999</v>
      </c>
      <c r="AM68" s="94">
        <f t="shared" si="58"/>
        <v>-234.19917000000001</v>
      </c>
      <c r="AN68" s="101">
        <f t="shared" si="81"/>
        <v>2.9306951415460558</v>
      </c>
      <c r="AO68" s="102">
        <f t="shared" si="59"/>
        <v>-0.74340617966480371</v>
      </c>
      <c r="AP68" s="103">
        <f t="shared" si="60"/>
        <v>1.9427832768304749</v>
      </c>
      <c r="AQ68" s="101">
        <f t="shared" si="82"/>
        <v>1.016889280169806E-3</v>
      </c>
      <c r="AR68" s="102">
        <f t="shared" si="61"/>
        <v>-0.28069683350203511</v>
      </c>
      <c r="AS68" s="103">
        <f t="shared" si="62"/>
        <v>-7.4066453844040481E-2</v>
      </c>
      <c r="AT68" s="101">
        <f t="shared" si="40"/>
        <v>8.7937727847752065E-4</v>
      </c>
      <c r="AU68" s="102">
        <f t="shared" si="63"/>
        <v>-0.34104572588836735</v>
      </c>
      <c r="AV68" s="103">
        <f t="shared" si="64"/>
        <v>-7.6005473335610196E-2</v>
      </c>
      <c r="AW68" s="92">
        <v>533</v>
      </c>
      <c r="AX68" s="93">
        <v>2082</v>
      </c>
      <c r="AY68" s="94">
        <v>523</v>
      </c>
      <c r="AZ68" s="92">
        <v>23</v>
      </c>
      <c r="BA68" s="93">
        <v>21.68</v>
      </c>
      <c r="BB68" s="94">
        <v>23</v>
      </c>
      <c r="BC68" s="92">
        <v>32</v>
      </c>
      <c r="BD68" s="93">
        <v>34.200000000000003</v>
      </c>
      <c r="BE68" s="94">
        <v>34</v>
      </c>
      <c r="BF68" s="92">
        <f t="shared" si="65"/>
        <v>7.5797101449275361</v>
      </c>
      <c r="BG68" s="93">
        <f t="shared" si="66"/>
        <v>-0.1449275362318847</v>
      </c>
      <c r="BH68" s="94">
        <f t="shared" si="67"/>
        <v>-0.42305738274774018</v>
      </c>
      <c r="BI68" s="92">
        <f t="shared" si="68"/>
        <v>5.1274509803921573</v>
      </c>
      <c r="BJ68" s="93">
        <f t="shared" si="69"/>
        <v>-0.42463235294117574</v>
      </c>
      <c r="BK68" s="94">
        <f t="shared" si="70"/>
        <v>5.4351565187479522E-2</v>
      </c>
      <c r="BL68" s="92">
        <v>76</v>
      </c>
      <c r="BM68" s="93">
        <v>76</v>
      </c>
      <c r="BN68" s="94">
        <v>76</v>
      </c>
      <c r="BO68" s="92">
        <v>3242</v>
      </c>
      <c r="BP68" s="93">
        <v>12142</v>
      </c>
      <c r="BQ68" s="94">
        <v>3166</v>
      </c>
      <c r="BR68" s="92">
        <f t="shared" si="42"/>
        <v>359.18140871762478</v>
      </c>
      <c r="BS68" s="93">
        <f t="shared" si="71"/>
        <v>171.12095220929658</v>
      </c>
      <c r="BT68" s="94">
        <f t="shared" si="72"/>
        <v>107.23696710998186</v>
      </c>
      <c r="BU68" s="92">
        <f t="shared" si="43"/>
        <v>2174.3180497131934</v>
      </c>
      <c r="BV68" s="93">
        <f t="shared" si="73"/>
        <v>1030.4306200696662</v>
      </c>
      <c r="BW68" s="94">
        <f t="shared" si="74"/>
        <v>705.00517267188684</v>
      </c>
      <c r="BX68" s="171">
        <f t="shared" si="44"/>
        <v>6.0535372848948379</v>
      </c>
      <c r="BY68" s="253">
        <f t="shared" si="75"/>
        <v>-2.9014309851878473E-2</v>
      </c>
      <c r="BZ68" s="254">
        <f t="shared" si="76"/>
        <v>0.22164487375170605</v>
      </c>
      <c r="CA68" s="101">
        <f t="shared" si="77"/>
        <v>0.46806623299822586</v>
      </c>
      <c r="CB68" s="102">
        <f t="shared" si="78"/>
        <v>-1.1235955056179803E-2</v>
      </c>
      <c r="CC68" s="250">
        <f t="shared" si="79"/>
        <v>3.0358951094837217E-2</v>
      </c>
      <c r="CD68" s="284"/>
      <c r="CE68" s="285"/>
      <c r="CF68" s="275"/>
    </row>
    <row r="69" spans="1:84" s="143" customFormat="1" ht="15" customHeight="1" x14ac:dyDescent="0.2">
      <c r="A69" s="142" t="s">
        <v>175</v>
      </c>
      <c r="B69" s="197" t="s">
        <v>176</v>
      </c>
      <c r="C69" s="93">
        <v>899</v>
      </c>
      <c r="D69" s="93">
        <v>3886.4409999999998</v>
      </c>
      <c r="E69" s="93">
        <v>1426.1279999999999</v>
      </c>
      <c r="F69" s="92">
        <v>827.39300000000003</v>
      </c>
      <c r="G69" s="93">
        <v>3873.15</v>
      </c>
      <c r="H69" s="94">
        <v>1325.1990000000001</v>
      </c>
      <c r="I69" s="159">
        <f t="shared" si="30"/>
        <v>1.0761613916098638</v>
      </c>
      <c r="J69" s="251">
        <f t="shared" si="47"/>
        <v>-1.0383938118572411E-2</v>
      </c>
      <c r="K69" s="252">
        <f t="shared" si="48"/>
        <v>7.2729817826250986E-2</v>
      </c>
      <c r="L69" s="92">
        <v>609.66600000000005</v>
      </c>
      <c r="M69" s="93">
        <v>2901.3919999999998</v>
      </c>
      <c r="N69" s="93">
        <v>1090.2159999999999</v>
      </c>
      <c r="O69" s="98">
        <f t="shared" si="80"/>
        <v>0.82268097093342196</v>
      </c>
      <c r="P69" s="99">
        <f t="shared" si="49"/>
        <v>8.5829196746306513E-2</v>
      </c>
      <c r="Q69" s="100">
        <f t="shared" si="50"/>
        <v>7.3577011623816135E-2</v>
      </c>
      <c r="R69" s="92">
        <v>174.82899999999998</v>
      </c>
      <c r="S69" s="93">
        <v>585.99100000000021</v>
      </c>
      <c r="T69" s="94">
        <v>155.18200000000019</v>
      </c>
      <c r="U69" s="101">
        <f t="shared" si="31"/>
        <v>0.11710090333602741</v>
      </c>
      <c r="V69" s="102">
        <f t="shared" si="51"/>
        <v>-9.4200134985544054E-2</v>
      </c>
      <c r="W69" s="103">
        <f t="shared" si="52"/>
        <v>-3.4194812037764005E-2</v>
      </c>
      <c r="X69" s="92">
        <v>42.898000000000003</v>
      </c>
      <c r="Y69" s="93">
        <v>385.767</v>
      </c>
      <c r="Z69" s="94">
        <v>79.800999999999988</v>
      </c>
      <c r="AA69" s="101">
        <f t="shared" si="33"/>
        <v>6.0218125730550645E-2</v>
      </c>
      <c r="AB69" s="102">
        <f t="shared" si="53"/>
        <v>8.3709382392375686E-3</v>
      </c>
      <c r="AC69" s="103">
        <f t="shared" si="54"/>
        <v>-3.9382199586052116E-2</v>
      </c>
      <c r="AD69" s="92">
        <v>338.43599999999998</v>
      </c>
      <c r="AE69" s="93">
        <v>529.66099999999994</v>
      </c>
      <c r="AF69" s="93">
        <v>553.08348999999998</v>
      </c>
      <c r="AG69" s="93">
        <f t="shared" si="55"/>
        <v>214.64749</v>
      </c>
      <c r="AH69" s="94">
        <f t="shared" si="56"/>
        <v>23.422490000000039</v>
      </c>
      <c r="AI69" s="92">
        <v>2.1749999999999998</v>
      </c>
      <c r="AJ69" s="93">
        <v>0.39300000000000002</v>
      </c>
      <c r="AK69" s="93">
        <v>0.39300000000000002</v>
      </c>
      <c r="AL69" s="93">
        <f t="shared" si="57"/>
        <v>-1.7819999999999998</v>
      </c>
      <c r="AM69" s="94">
        <f t="shared" si="58"/>
        <v>0</v>
      </c>
      <c r="AN69" s="101">
        <f t="shared" si="81"/>
        <v>0.38782177336115692</v>
      </c>
      <c r="AO69" s="102">
        <f t="shared" si="59"/>
        <v>1.136348637561746E-2</v>
      </c>
      <c r="AP69" s="103">
        <f t="shared" si="60"/>
        <v>0.25153744536029443</v>
      </c>
      <c r="AQ69" s="101">
        <f t="shared" si="82"/>
        <v>2.7557133721517284E-4</v>
      </c>
      <c r="AR69" s="102">
        <f t="shared" si="61"/>
        <v>-2.1437835014945041E-3</v>
      </c>
      <c r="AS69" s="103">
        <f t="shared" si="62"/>
        <v>1.7445054315191546E-4</v>
      </c>
      <c r="AT69" s="101">
        <f t="shared" si="40"/>
        <v>2.9655923374527146E-4</v>
      </c>
      <c r="AU69" s="102">
        <f t="shared" si="63"/>
        <v>-2.3321794672106224E-3</v>
      </c>
      <c r="AV69" s="103">
        <f t="shared" si="64"/>
        <v>1.9509143621612853E-4</v>
      </c>
      <c r="AW69" s="92">
        <v>1033</v>
      </c>
      <c r="AX69" s="93">
        <v>3456</v>
      </c>
      <c r="AY69" s="94">
        <v>920</v>
      </c>
      <c r="AZ69" s="92">
        <v>27</v>
      </c>
      <c r="BA69" s="93">
        <v>25</v>
      </c>
      <c r="BB69" s="94">
        <v>25</v>
      </c>
      <c r="BC69" s="92">
        <v>58</v>
      </c>
      <c r="BD69" s="93">
        <v>55</v>
      </c>
      <c r="BE69" s="94">
        <v>54.4</v>
      </c>
      <c r="BF69" s="92">
        <f t="shared" si="65"/>
        <v>12.266666666666666</v>
      </c>
      <c r="BG69" s="93">
        <f t="shared" si="66"/>
        <v>-0.48641975308642138</v>
      </c>
      <c r="BH69" s="94">
        <f t="shared" si="67"/>
        <v>0.74666666666666437</v>
      </c>
      <c r="BI69" s="92">
        <f t="shared" si="68"/>
        <v>5.6372549019607847</v>
      </c>
      <c r="BJ69" s="93">
        <f t="shared" si="69"/>
        <v>-0.29952670723461772</v>
      </c>
      <c r="BK69" s="94">
        <f t="shared" si="70"/>
        <v>0.40089126559714838</v>
      </c>
      <c r="BL69" s="92">
        <v>104</v>
      </c>
      <c r="BM69" s="93">
        <v>102</v>
      </c>
      <c r="BN69" s="94">
        <v>103</v>
      </c>
      <c r="BO69" s="92">
        <v>5370</v>
      </c>
      <c r="BP69" s="93">
        <v>17287</v>
      </c>
      <c r="BQ69" s="94">
        <v>5138</v>
      </c>
      <c r="BR69" s="92">
        <f t="shared" si="42"/>
        <v>257.92117555469054</v>
      </c>
      <c r="BS69" s="93">
        <f t="shared" si="71"/>
        <v>103.8442668023628</v>
      </c>
      <c r="BT69" s="94">
        <f t="shared" si="72"/>
        <v>33.871311494992483</v>
      </c>
      <c r="BU69" s="92">
        <f t="shared" si="43"/>
        <v>1440.4336956521738</v>
      </c>
      <c r="BV69" s="93">
        <f t="shared" si="73"/>
        <v>639.47241782061519</v>
      </c>
      <c r="BW69" s="94">
        <f t="shared" si="74"/>
        <v>319.73057065217381</v>
      </c>
      <c r="BX69" s="171">
        <f t="shared" si="44"/>
        <v>5.5847826086956518</v>
      </c>
      <c r="BY69" s="253">
        <f t="shared" si="75"/>
        <v>0.3863314954333088</v>
      </c>
      <c r="BZ69" s="254">
        <f t="shared" si="76"/>
        <v>0.582757145732689</v>
      </c>
      <c r="CA69" s="101">
        <f t="shared" si="77"/>
        <v>0.56048870950147267</v>
      </c>
      <c r="CB69" s="102">
        <f t="shared" si="78"/>
        <v>-1.9675508303194644E-2</v>
      </c>
      <c r="CC69" s="250">
        <f t="shared" si="79"/>
        <v>9.6158867975821349E-2</v>
      </c>
      <c r="CD69" s="284"/>
      <c r="CE69" s="285"/>
      <c r="CF69" s="275"/>
    </row>
    <row r="70" spans="1:84" s="143" customFormat="1" ht="15.75" customHeight="1" x14ac:dyDescent="0.2">
      <c r="A70" s="142" t="s">
        <v>175</v>
      </c>
      <c r="B70" s="197" t="s">
        <v>177</v>
      </c>
      <c r="C70" s="93">
        <v>2502.9205400000001</v>
      </c>
      <c r="D70" s="93">
        <v>9781.1163099999994</v>
      </c>
      <c r="E70" s="93">
        <v>3734.3994600000001</v>
      </c>
      <c r="F70" s="92">
        <v>2226.6777999999999</v>
      </c>
      <c r="G70" s="93">
        <v>10057.489</v>
      </c>
      <c r="H70" s="94">
        <v>3740.837</v>
      </c>
      <c r="I70" s="159">
        <f t="shared" si="30"/>
        <v>0.99827911774824729</v>
      </c>
      <c r="J70" s="251">
        <f t="shared" si="47"/>
        <v>-0.12578137272774348</v>
      </c>
      <c r="K70" s="252">
        <f t="shared" si="48"/>
        <v>2.5758411039047857E-2</v>
      </c>
      <c r="L70" s="92">
        <v>1484.01216</v>
      </c>
      <c r="M70" s="93">
        <v>7029.5870000000004</v>
      </c>
      <c r="N70" s="93">
        <v>2966.1120000000001</v>
      </c>
      <c r="O70" s="98">
        <f t="shared" si="80"/>
        <v>0.79290062625022162</v>
      </c>
      <c r="P70" s="99">
        <f t="shared" si="49"/>
        <v>0.12643143165008686</v>
      </c>
      <c r="Q70" s="100">
        <f t="shared" si="50"/>
        <v>9.3960065639118739E-2</v>
      </c>
      <c r="R70" s="92">
        <v>598.74266999999998</v>
      </c>
      <c r="S70" s="93">
        <v>1852.9859999999992</v>
      </c>
      <c r="T70" s="94">
        <v>424.24099999999987</v>
      </c>
      <c r="U70" s="101">
        <f t="shared" si="31"/>
        <v>0.11340804210394623</v>
      </c>
      <c r="V70" s="102">
        <f t="shared" si="51"/>
        <v>-0.15548702210336746</v>
      </c>
      <c r="W70" s="103">
        <f t="shared" si="52"/>
        <v>-7.0831383860128827E-2</v>
      </c>
      <c r="X70" s="92">
        <v>143.92296999999999</v>
      </c>
      <c r="Y70" s="93">
        <v>1174.9159999999999</v>
      </c>
      <c r="Z70" s="94">
        <v>350.48400000000004</v>
      </c>
      <c r="AA70" s="101">
        <f t="shared" si="33"/>
        <v>9.369133164583221E-2</v>
      </c>
      <c r="AB70" s="102">
        <f t="shared" si="53"/>
        <v>2.9055590453280683E-2</v>
      </c>
      <c r="AC70" s="103">
        <f t="shared" si="54"/>
        <v>-2.3128681778989829E-2</v>
      </c>
      <c r="AD70" s="92">
        <v>2861.2874700000002</v>
      </c>
      <c r="AE70" s="93">
        <v>3545.2056399999997</v>
      </c>
      <c r="AF70" s="93">
        <v>3376.5320500000003</v>
      </c>
      <c r="AG70" s="93">
        <f t="shared" si="55"/>
        <v>515.24458000000004</v>
      </c>
      <c r="AH70" s="94">
        <f t="shared" si="56"/>
        <v>-168.67358999999942</v>
      </c>
      <c r="AI70" s="92">
        <v>595.39499999999998</v>
      </c>
      <c r="AJ70" s="93">
        <v>417.29199999999997</v>
      </c>
      <c r="AK70" s="93">
        <v>399.96499999999997</v>
      </c>
      <c r="AL70" s="93">
        <f t="shared" si="57"/>
        <v>-195.43</v>
      </c>
      <c r="AM70" s="94">
        <f t="shared" si="58"/>
        <v>-17.326999999999998</v>
      </c>
      <c r="AN70" s="101">
        <f t="shared" si="81"/>
        <v>0.90417002416768777</v>
      </c>
      <c r="AO70" s="102">
        <f t="shared" si="59"/>
        <v>-0.23900948324088556</v>
      </c>
      <c r="AP70" s="103">
        <f t="shared" si="60"/>
        <v>0.54171593123603956</v>
      </c>
      <c r="AQ70" s="101">
        <f t="shared" si="82"/>
        <v>0.10710289680686703</v>
      </c>
      <c r="AR70" s="102">
        <f t="shared" si="61"/>
        <v>-0.13077720784879254</v>
      </c>
      <c r="AS70" s="103">
        <f t="shared" si="62"/>
        <v>6.443987279463137E-2</v>
      </c>
      <c r="AT70" s="101">
        <f t="shared" si="40"/>
        <v>0.10691858533264079</v>
      </c>
      <c r="AU70" s="102">
        <f t="shared" si="63"/>
        <v>-0.16047304178107993</v>
      </c>
      <c r="AV70" s="103">
        <f t="shared" si="64"/>
        <v>6.5427911069909805E-2</v>
      </c>
      <c r="AW70" s="92">
        <v>2766</v>
      </c>
      <c r="AX70" s="93">
        <v>8866</v>
      </c>
      <c r="AY70" s="94">
        <v>2205</v>
      </c>
      <c r="AZ70" s="92">
        <v>72</v>
      </c>
      <c r="BA70" s="93">
        <v>66</v>
      </c>
      <c r="BB70" s="94">
        <v>74</v>
      </c>
      <c r="BC70" s="92">
        <v>143</v>
      </c>
      <c r="BD70" s="93">
        <v>127</v>
      </c>
      <c r="BE70" s="94">
        <v>144</v>
      </c>
      <c r="BF70" s="92">
        <f t="shared" si="65"/>
        <v>9.9324324324324333</v>
      </c>
      <c r="BG70" s="93">
        <f t="shared" si="66"/>
        <v>-2.873123123123122</v>
      </c>
      <c r="BH70" s="94">
        <f t="shared" si="67"/>
        <v>-1.2620120120120113</v>
      </c>
      <c r="BI70" s="92">
        <f t="shared" si="68"/>
        <v>5.104166666666667</v>
      </c>
      <c r="BJ70" s="93">
        <f t="shared" si="69"/>
        <v>-1.3433857808857805</v>
      </c>
      <c r="BK70" s="94">
        <f t="shared" si="70"/>
        <v>-0.71341863517060311</v>
      </c>
      <c r="BL70" s="92">
        <v>249</v>
      </c>
      <c r="BM70" s="93">
        <v>238</v>
      </c>
      <c r="BN70" s="94">
        <v>233</v>
      </c>
      <c r="BO70" s="92">
        <v>12834</v>
      </c>
      <c r="BP70" s="93">
        <v>40345</v>
      </c>
      <c r="BQ70" s="94">
        <v>10535</v>
      </c>
      <c r="BR70" s="92">
        <f t="shared" si="42"/>
        <v>355.08656858092075</v>
      </c>
      <c r="BS70" s="93">
        <f t="shared" si="71"/>
        <v>181.5882204431617</v>
      </c>
      <c r="BT70" s="94">
        <f t="shared" si="72"/>
        <v>105.79944502161973</v>
      </c>
      <c r="BU70" s="92">
        <f t="shared" si="43"/>
        <v>1696.524716553288</v>
      </c>
      <c r="BV70" s="93">
        <f t="shared" si="73"/>
        <v>891.50743528069233</v>
      </c>
      <c r="BW70" s="94">
        <f t="shared" si="74"/>
        <v>562.13615350343457</v>
      </c>
      <c r="BX70" s="171">
        <f t="shared" si="44"/>
        <v>4.7777777777777777</v>
      </c>
      <c r="BY70" s="253">
        <f t="shared" si="75"/>
        <v>0.13786454567365602</v>
      </c>
      <c r="BZ70" s="254">
        <f t="shared" si="76"/>
        <v>0.22724766273153385</v>
      </c>
      <c r="CA70" s="101">
        <f t="shared" si="77"/>
        <v>0.50802912668177658</v>
      </c>
      <c r="CB70" s="102">
        <f t="shared" si="78"/>
        <v>-7.1096364045176164E-2</v>
      </c>
      <c r="CC70" s="250">
        <f t="shared" si="79"/>
        <v>4.3599519222354499E-2</v>
      </c>
      <c r="CD70" s="284"/>
      <c r="CE70" s="285"/>
      <c r="CF70" s="275"/>
    </row>
    <row r="71" spans="1:84" s="143" customFormat="1" ht="15" customHeight="1" x14ac:dyDescent="0.2">
      <c r="A71" s="142" t="s">
        <v>175</v>
      </c>
      <c r="B71" s="197" t="s">
        <v>178</v>
      </c>
      <c r="C71" s="93">
        <v>324.87200000000001</v>
      </c>
      <c r="D71" s="93">
        <v>2078.4169999999999</v>
      </c>
      <c r="E71" s="93">
        <v>592.99765000000002</v>
      </c>
      <c r="F71" s="92">
        <v>546.83500000000004</v>
      </c>
      <c r="G71" s="93">
        <v>1944.374</v>
      </c>
      <c r="H71" s="94">
        <v>550.10400000000004</v>
      </c>
      <c r="I71" s="159">
        <f t="shared" si="30"/>
        <v>1.077973710425665</v>
      </c>
      <c r="J71" s="251">
        <f t="shared" si="47"/>
        <v>0.48387859946897793</v>
      </c>
      <c r="K71" s="252">
        <f t="shared" si="48"/>
        <v>9.0348128678907624E-3</v>
      </c>
      <c r="L71" s="92">
        <v>406.178</v>
      </c>
      <c r="M71" s="93">
        <v>1313.6780000000001</v>
      </c>
      <c r="N71" s="93">
        <v>388.25200000000001</v>
      </c>
      <c r="O71" s="98">
        <f t="shared" si="80"/>
        <v>0.70577927082878866</v>
      </c>
      <c r="P71" s="99">
        <f t="shared" si="49"/>
        <v>-3.7000543923376039E-2</v>
      </c>
      <c r="Q71" s="100">
        <f t="shared" si="50"/>
        <v>3.0148965136570949E-2</v>
      </c>
      <c r="R71" s="92">
        <v>119.31900000000005</v>
      </c>
      <c r="S71" s="93">
        <v>533.98399999999992</v>
      </c>
      <c r="T71" s="94">
        <v>144.98300000000003</v>
      </c>
      <c r="U71" s="101">
        <f t="shared" si="31"/>
        <v>0.26355561857394244</v>
      </c>
      <c r="V71" s="102">
        <f t="shared" si="51"/>
        <v>4.5356344569900925E-2</v>
      </c>
      <c r="W71" s="103">
        <f t="shared" si="52"/>
        <v>-1.1074673746362174E-2</v>
      </c>
      <c r="X71" s="92">
        <v>21.338000000000001</v>
      </c>
      <c r="Y71" s="93">
        <v>96.712000000000003</v>
      </c>
      <c r="Z71" s="94">
        <v>16.869</v>
      </c>
      <c r="AA71" s="101">
        <f t="shared" si="33"/>
        <v>3.0665110597268876E-2</v>
      </c>
      <c r="AB71" s="102">
        <f t="shared" si="53"/>
        <v>-8.3558006465249551E-3</v>
      </c>
      <c r="AC71" s="103">
        <f t="shared" si="54"/>
        <v>-1.9074291390208845E-2</v>
      </c>
      <c r="AD71" s="92">
        <v>1764.9880000000001</v>
      </c>
      <c r="AE71" s="93">
        <v>1951.34581</v>
      </c>
      <c r="AF71" s="93">
        <v>1315.9939899999999</v>
      </c>
      <c r="AG71" s="93">
        <f t="shared" si="55"/>
        <v>-448.99401000000012</v>
      </c>
      <c r="AH71" s="94">
        <f t="shared" si="56"/>
        <v>-635.35182000000009</v>
      </c>
      <c r="AI71" s="92">
        <v>1399.7539999999999</v>
      </c>
      <c r="AJ71" s="93">
        <v>1126.44839</v>
      </c>
      <c r="AK71" s="93">
        <v>1089.27773</v>
      </c>
      <c r="AL71" s="93">
        <f t="shared" si="57"/>
        <v>-310.47626999999989</v>
      </c>
      <c r="AM71" s="94">
        <f t="shared" si="58"/>
        <v>-37.170659999999998</v>
      </c>
      <c r="AN71" s="101">
        <f t="shared" si="81"/>
        <v>2.2192229429576997</v>
      </c>
      <c r="AO71" s="102">
        <f t="shared" si="59"/>
        <v>-3.2136490804853795</v>
      </c>
      <c r="AP71" s="103">
        <f t="shared" si="60"/>
        <v>1.2803613911131948</v>
      </c>
      <c r="AQ71" s="101">
        <f t="shared" si="82"/>
        <v>1.8369005846819122</v>
      </c>
      <c r="AR71" s="102">
        <f t="shared" si="61"/>
        <v>-2.4717317382021773</v>
      </c>
      <c r="AS71" s="103">
        <f t="shared" si="62"/>
        <v>1.2949263850867396</v>
      </c>
      <c r="AT71" s="101">
        <f t="shared" si="40"/>
        <v>1.9801305389526342</v>
      </c>
      <c r="AU71" s="102">
        <f t="shared" si="63"/>
        <v>-0.57960685898275721</v>
      </c>
      <c r="AV71" s="103">
        <f t="shared" si="64"/>
        <v>1.4007932355326131</v>
      </c>
      <c r="AW71" s="92">
        <v>477</v>
      </c>
      <c r="AX71" s="93">
        <v>1203</v>
      </c>
      <c r="AY71" s="94">
        <v>222</v>
      </c>
      <c r="AZ71" s="92">
        <v>33</v>
      </c>
      <c r="BA71" s="93">
        <v>21</v>
      </c>
      <c r="BB71" s="94">
        <v>15</v>
      </c>
      <c r="BC71" s="92">
        <v>34</v>
      </c>
      <c r="BD71" s="93">
        <v>20</v>
      </c>
      <c r="BE71" s="94">
        <v>16</v>
      </c>
      <c r="BF71" s="92">
        <f t="shared" si="65"/>
        <v>4.9333333333333336</v>
      </c>
      <c r="BG71" s="93">
        <f t="shared" si="66"/>
        <v>0.11515151515151523</v>
      </c>
      <c r="BH71" s="94">
        <f t="shared" si="67"/>
        <v>0.15952380952380985</v>
      </c>
      <c r="BI71" s="92">
        <f t="shared" si="68"/>
        <v>4.625</v>
      </c>
      <c r="BJ71" s="93">
        <f t="shared" si="69"/>
        <v>-5.1470588235294379E-2</v>
      </c>
      <c r="BK71" s="94">
        <f t="shared" si="70"/>
        <v>-0.38750000000000018</v>
      </c>
      <c r="BL71" s="92">
        <v>145</v>
      </c>
      <c r="BM71" s="93">
        <v>117</v>
      </c>
      <c r="BN71" s="94">
        <v>63</v>
      </c>
      <c r="BO71" s="92">
        <v>4919</v>
      </c>
      <c r="BP71" s="93">
        <v>14324</v>
      </c>
      <c r="BQ71" s="94">
        <v>3139</v>
      </c>
      <c r="BR71" s="92">
        <f t="shared" si="42"/>
        <v>175.24816820643517</v>
      </c>
      <c r="BS71" s="93">
        <f t="shared" si="71"/>
        <v>64.080247897429274</v>
      </c>
      <c r="BT71" s="94">
        <f t="shared" si="72"/>
        <v>39.505777812690411</v>
      </c>
      <c r="BU71" s="92">
        <f t="shared" si="43"/>
        <v>2477.9459459459458</v>
      </c>
      <c r="BV71" s="93">
        <f t="shared" si="73"/>
        <v>1331.5413337866166</v>
      </c>
      <c r="BW71" s="94">
        <f t="shared" si="74"/>
        <v>861.67495675226337</v>
      </c>
      <c r="BX71" s="171">
        <f t="shared" si="44"/>
        <v>14.13963963963964</v>
      </c>
      <c r="BY71" s="253">
        <f t="shared" si="75"/>
        <v>3.827270666893309</v>
      </c>
      <c r="BZ71" s="254">
        <f t="shared" si="76"/>
        <v>2.2327402215182772</v>
      </c>
      <c r="CA71" s="101">
        <f t="shared" si="77"/>
        <v>0.55983591938648114</v>
      </c>
      <c r="CB71" s="102">
        <f t="shared" si="78"/>
        <v>0.17866583027373417</v>
      </c>
      <c r="CC71" s="250">
        <f t="shared" si="79"/>
        <v>0.22441852095538406</v>
      </c>
      <c r="CD71" s="284"/>
      <c r="CE71" s="285"/>
      <c r="CF71" s="275"/>
    </row>
    <row r="72" spans="1:84" s="143" customFormat="1" ht="15" customHeight="1" x14ac:dyDescent="0.2">
      <c r="A72" s="142" t="s">
        <v>175</v>
      </c>
      <c r="B72" s="197" t="s">
        <v>179</v>
      </c>
      <c r="C72" s="93">
        <v>542.36800000000005</v>
      </c>
      <c r="D72" s="93">
        <v>2957</v>
      </c>
      <c r="E72" s="93">
        <v>785.55799999999999</v>
      </c>
      <c r="F72" s="92">
        <v>540.21500000000003</v>
      </c>
      <c r="G72" s="93">
        <v>2590</v>
      </c>
      <c r="H72" s="94">
        <v>754.01599999999996</v>
      </c>
      <c r="I72" s="159">
        <f t="shared" ref="I72:I122" si="83">IF(H72=0,"0",(E72/H72))</f>
        <v>1.0418320035649111</v>
      </c>
      <c r="J72" s="251">
        <f t="shared" si="47"/>
        <v>3.7846553327505639E-2</v>
      </c>
      <c r="K72" s="252">
        <f t="shared" si="48"/>
        <v>-9.9866838133930491E-2</v>
      </c>
      <c r="L72" s="92">
        <v>351.98700000000002</v>
      </c>
      <c r="M72" s="93">
        <v>1699</v>
      </c>
      <c r="N72" s="93">
        <v>654.06200000000001</v>
      </c>
      <c r="O72" s="98">
        <f t="shared" si="80"/>
        <v>0.8674378262530239</v>
      </c>
      <c r="P72" s="99">
        <f t="shared" si="49"/>
        <v>0.21586946920999472</v>
      </c>
      <c r="Q72" s="100">
        <f t="shared" si="50"/>
        <v>0.21145327026846794</v>
      </c>
      <c r="R72" s="92">
        <v>152.02199999999999</v>
      </c>
      <c r="S72" s="93">
        <v>802</v>
      </c>
      <c r="T72" s="94">
        <v>71.31399999999995</v>
      </c>
      <c r="U72" s="101">
        <f t="shared" ref="U72:U127" si="84">IF(H72=0,"0",(T72/H72))</f>
        <v>9.4578894877562214E-2</v>
      </c>
      <c r="V72" s="102">
        <f t="shared" si="51"/>
        <v>-0.18683128440290941</v>
      </c>
      <c r="W72" s="103">
        <f t="shared" si="52"/>
        <v>-0.21507361477494746</v>
      </c>
      <c r="X72" s="92">
        <v>36.206000000000003</v>
      </c>
      <c r="Y72" s="93">
        <v>89</v>
      </c>
      <c r="Z72" s="94">
        <v>28.64</v>
      </c>
      <c r="AA72" s="101">
        <f t="shared" ref="AA72:AA127" si="85">IF(H72=0,"0",(Z72/H72))</f>
        <v>3.7983278869413911E-2</v>
      </c>
      <c r="AB72" s="102">
        <f t="shared" si="53"/>
        <v>-2.9038184807085268E-2</v>
      </c>
      <c r="AC72" s="103">
        <f t="shared" si="54"/>
        <v>3.6203445064795503E-3</v>
      </c>
      <c r="AD72" s="92">
        <v>1027.1579999999999</v>
      </c>
      <c r="AE72" s="93">
        <v>926.72500000000002</v>
      </c>
      <c r="AF72" s="93">
        <v>850.47500000000002</v>
      </c>
      <c r="AG72" s="93">
        <f t="shared" si="55"/>
        <v>-176.68299999999988</v>
      </c>
      <c r="AH72" s="94">
        <f t="shared" si="56"/>
        <v>-76.25</v>
      </c>
      <c r="AI72" s="92">
        <v>820.90300000000002</v>
      </c>
      <c r="AJ72" s="93">
        <v>543.10500000000002</v>
      </c>
      <c r="AK72" s="93">
        <v>545.83600000000001</v>
      </c>
      <c r="AL72" s="93">
        <f t="shared" si="57"/>
        <v>-275.06700000000001</v>
      </c>
      <c r="AM72" s="94">
        <f t="shared" si="58"/>
        <v>2.7309999999999945</v>
      </c>
      <c r="AN72" s="101">
        <f t="shared" si="81"/>
        <v>1.0826380738277759</v>
      </c>
      <c r="AO72" s="102">
        <f t="shared" si="59"/>
        <v>-0.81120153322868727</v>
      </c>
      <c r="AP72" s="103">
        <f t="shared" si="60"/>
        <v>0.76923766801106974</v>
      </c>
      <c r="AQ72" s="101">
        <f t="shared" si="82"/>
        <v>0.69483857334531629</v>
      </c>
      <c r="AR72" s="102">
        <f t="shared" si="61"/>
        <v>-0.81871495488643775</v>
      </c>
      <c r="AS72" s="103">
        <f t="shared" si="62"/>
        <v>0.51117100486374711</v>
      </c>
      <c r="AT72" s="101">
        <f t="shared" ref="AT72:AT127" si="86">IF(H72=0,"0",(AK72/H72))</f>
        <v>0.72390506302253543</v>
      </c>
      <c r="AU72" s="102">
        <f t="shared" si="63"/>
        <v>-0.79568065747763583</v>
      </c>
      <c r="AV72" s="103">
        <f t="shared" si="64"/>
        <v>0.51421201282948525</v>
      </c>
      <c r="AW72" s="92">
        <v>684</v>
      </c>
      <c r="AX72" s="93">
        <v>2403</v>
      </c>
      <c r="AY72" s="94">
        <v>604</v>
      </c>
      <c r="AZ72" s="92">
        <v>22</v>
      </c>
      <c r="BA72" s="93">
        <v>23</v>
      </c>
      <c r="BB72" s="94">
        <v>25</v>
      </c>
      <c r="BC72" s="92">
        <v>28</v>
      </c>
      <c r="BD72" s="93">
        <v>28</v>
      </c>
      <c r="BE72" s="94">
        <v>32</v>
      </c>
      <c r="BF72" s="92">
        <f t="shared" si="65"/>
        <v>8.0533333333333328</v>
      </c>
      <c r="BG72" s="93">
        <f t="shared" si="66"/>
        <v>-2.3103030303030305</v>
      </c>
      <c r="BH72" s="94">
        <f t="shared" si="67"/>
        <v>-0.65318840579710269</v>
      </c>
      <c r="BI72" s="92">
        <f t="shared" si="68"/>
        <v>6.291666666666667</v>
      </c>
      <c r="BJ72" s="93">
        <f t="shared" si="69"/>
        <v>-1.8511904761904754</v>
      </c>
      <c r="BK72" s="94">
        <f t="shared" si="70"/>
        <v>-0.86011904761904745</v>
      </c>
      <c r="BL72" s="92">
        <v>100</v>
      </c>
      <c r="BM72" s="93">
        <v>100</v>
      </c>
      <c r="BN72" s="94">
        <v>100</v>
      </c>
      <c r="BO72" s="92">
        <v>3374</v>
      </c>
      <c r="BP72" s="93">
        <v>11398</v>
      </c>
      <c r="BQ72" s="94">
        <v>3152</v>
      </c>
      <c r="BR72" s="92">
        <f t="shared" ref="BR72:BR127" si="87">H72*1000/BQ72</f>
        <v>239.21827411167513</v>
      </c>
      <c r="BS72" s="93">
        <f t="shared" si="71"/>
        <v>79.107130068995815</v>
      </c>
      <c r="BT72" s="94">
        <f t="shared" si="72"/>
        <v>11.985426243628098</v>
      </c>
      <c r="BU72" s="92">
        <f t="shared" ref="BU72:BU127" si="88">H72*1000/AY72</f>
        <v>1248.3708609271523</v>
      </c>
      <c r="BV72" s="93">
        <f t="shared" si="73"/>
        <v>458.58284923124586</v>
      </c>
      <c r="BW72" s="94">
        <f t="shared" si="74"/>
        <v>170.55146850101823</v>
      </c>
      <c r="BX72" s="171">
        <f t="shared" ref="BX72:BX127" si="89">BQ72/AY72</f>
        <v>5.2185430463576159</v>
      </c>
      <c r="BY72" s="253">
        <f t="shared" si="75"/>
        <v>0.28579450834592013</v>
      </c>
      <c r="BZ72" s="254">
        <f t="shared" si="76"/>
        <v>0.47530542671550169</v>
      </c>
      <c r="CA72" s="101">
        <f t="shared" si="77"/>
        <v>0.35415730337078649</v>
      </c>
      <c r="CB72" s="102">
        <f t="shared" si="78"/>
        <v>-2.4943820224719138E-2</v>
      </c>
      <c r="CC72" s="250">
        <f t="shared" si="79"/>
        <v>4.1883330768046734E-2</v>
      </c>
      <c r="CD72" s="284"/>
      <c r="CE72" s="285"/>
      <c r="CF72" s="275"/>
    </row>
    <row r="73" spans="1:84" s="143" customFormat="1" ht="15" customHeight="1" x14ac:dyDescent="0.2">
      <c r="A73" s="142" t="s">
        <v>180</v>
      </c>
      <c r="B73" s="197" t="s">
        <v>181</v>
      </c>
      <c r="C73" s="93">
        <v>956.42983000000004</v>
      </c>
      <c r="D73" s="93">
        <v>4624.1660000000002</v>
      </c>
      <c r="E73" s="93">
        <v>1258.5760399999997</v>
      </c>
      <c r="F73" s="92">
        <v>982.29929000000004</v>
      </c>
      <c r="G73" s="93">
        <v>4504.5619999999999</v>
      </c>
      <c r="H73" s="94">
        <v>1462.1721200000002</v>
      </c>
      <c r="I73" s="159">
        <f t="shared" si="83"/>
        <v>0.86075778821442683</v>
      </c>
      <c r="J73" s="251">
        <f t="shared" ref="J73:J127" si="90">I73-IF(F73=0,"0",(C73/F73))</f>
        <v>-0.11290659262819802</v>
      </c>
      <c r="K73" s="252">
        <f t="shared" ref="K73:K127" si="91">I73-IF(G73=0,"0",(D73/G73))</f>
        <v>-0.16579396087904774</v>
      </c>
      <c r="L73" s="92">
        <v>606.28930000000003</v>
      </c>
      <c r="M73" s="93">
        <v>3082.7510000000002</v>
      </c>
      <c r="N73" s="93">
        <v>989.28611999999998</v>
      </c>
      <c r="O73" s="98">
        <f t="shared" si="80"/>
        <v>0.67658663878777814</v>
      </c>
      <c r="P73" s="99">
        <f t="shared" ref="P73:P127" si="92">O73-IF(F73=0,"0",(L73/F73))</f>
        <v>5.9372205089062935E-2</v>
      </c>
      <c r="Q73" s="100">
        <f t="shared" ref="Q73:Q127" si="93">O73-IF(G73=0,"0",(M73/G73))</f>
        <v>-7.7753480158223587E-3</v>
      </c>
      <c r="R73" s="92">
        <v>269.97379999999998</v>
      </c>
      <c r="S73" s="93">
        <v>755.38599999999974</v>
      </c>
      <c r="T73" s="94">
        <v>248.01600000000019</v>
      </c>
      <c r="U73" s="101">
        <f t="shared" si="84"/>
        <v>0.16962161746046708</v>
      </c>
      <c r="V73" s="102">
        <f t="shared" ref="V73:V127" si="94">U73-R73/F73</f>
        <v>-0.10521702158609067</v>
      </c>
      <c r="W73" s="103">
        <f t="shared" ref="W73:W127" si="95">U73-S73/G73</f>
        <v>1.9280659009592305E-3</v>
      </c>
      <c r="X73" s="92">
        <v>106.03619</v>
      </c>
      <c r="Y73" s="93">
        <v>666.42499999999995</v>
      </c>
      <c r="Z73" s="94">
        <v>224.87</v>
      </c>
      <c r="AA73" s="101">
        <f t="shared" si="85"/>
        <v>0.15379174375175475</v>
      </c>
      <c r="AB73" s="102">
        <f t="shared" ref="AB73:AB127" si="96">AA73-X73/F73</f>
        <v>4.5844816497027735E-2</v>
      </c>
      <c r="AC73" s="103">
        <f t="shared" ref="AC73:AC127" si="97">AA73-Y73/G73</f>
        <v>5.8472821148631005E-3</v>
      </c>
      <c r="AD73" s="92">
        <v>1155.2711399999998</v>
      </c>
      <c r="AE73" s="93">
        <v>1508.6079999999999</v>
      </c>
      <c r="AF73" s="93">
        <v>1136.095</v>
      </c>
      <c r="AG73" s="93">
        <f t="shared" ref="AG73:AG127" si="98">AF73-AD73</f>
        <v>-19.176139999999805</v>
      </c>
      <c r="AH73" s="94">
        <f t="shared" ref="AH73:AH127" si="99">AF73-AE73</f>
        <v>-372.51299999999992</v>
      </c>
      <c r="AI73" s="92">
        <v>687.16210999999998</v>
      </c>
      <c r="AJ73" s="93">
        <v>0</v>
      </c>
      <c r="AK73" s="93">
        <v>687.16200000000003</v>
      </c>
      <c r="AL73" s="93">
        <f t="shared" ref="AL73:AL127" si="100">AK73-AI73</f>
        <v>-1.0999999994965037E-4</v>
      </c>
      <c r="AM73" s="94">
        <f t="shared" ref="AM73:AM127" si="101">AK73-AJ73</f>
        <v>687.16200000000003</v>
      </c>
      <c r="AN73" s="101">
        <f t="shared" si="81"/>
        <v>0.90268284465355009</v>
      </c>
      <c r="AO73" s="102">
        <f t="shared" ref="AO73:AO127" si="102">AN73-IF(C73=0,"0",(AD73/C73))</f>
        <v>-0.3052166831142108</v>
      </c>
      <c r="AP73" s="103">
        <f t="shared" ref="AP73:AP127" si="103">AN73-IF(D73=0,"0",(AE73/D73))</f>
        <v>0.57643850134926566</v>
      </c>
      <c r="AQ73" s="101">
        <f t="shared" si="82"/>
        <v>0.54598369757619114</v>
      </c>
      <c r="AR73" s="102">
        <f t="shared" ref="AR73:AR123" si="104">AQ73-IF(C73=0,"0",(AI73/C73))</f>
        <v>-0.17248208887883809</v>
      </c>
      <c r="AS73" s="103">
        <f t="shared" ref="AS73:AS123" si="105">AQ73-IF(D73=0,"0",(AJ73/D73))</f>
        <v>0.54598369757619114</v>
      </c>
      <c r="AT73" s="101">
        <f t="shared" si="86"/>
        <v>0.46995971992681679</v>
      </c>
      <c r="AU73" s="102">
        <f t="shared" ref="AU73:AU127" si="106">AT73-AI73/F73</f>
        <v>-0.2295848251985288</v>
      </c>
      <c r="AV73" s="103">
        <f t="shared" ref="AV73:AV127" si="107">AT73-AJ73/G73</f>
        <v>0.46995971992681679</v>
      </c>
      <c r="AW73" s="92">
        <v>909</v>
      </c>
      <c r="AX73" s="93">
        <v>3222</v>
      </c>
      <c r="AY73" s="94">
        <v>790</v>
      </c>
      <c r="AZ73" s="92">
        <v>33</v>
      </c>
      <c r="BA73" s="93">
        <v>34</v>
      </c>
      <c r="BB73" s="94">
        <v>31</v>
      </c>
      <c r="BC73" s="92">
        <v>48</v>
      </c>
      <c r="BD73" s="93">
        <v>51</v>
      </c>
      <c r="BE73" s="94">
        <v>50</v>
      </c>
      <c r="BF73" s="92">
        <f t="shared" ref="BF73:BF127" si="108">AY73/BB73/3</f>
        <v>8.4946236559139781</v>
      </c>
      <c r="BG73" s="93">
        <f t="shared" ref="BG73:BG127" si="109">BF73-AW73/AZ73/3</f>
        <v>-0.6871945259042036</v>
      </c>
      <c r="BH73" s="94">
        <f t="shared" ref="BH73:BH127" si="110">BF73-AX73/BA73/12</f>
        <v>0.59756483238456592</v>
      </c>
      <c r="BI73" s="92">
        <f t="shared" ref="BI73:BI127" si="111">AY73/BE73/3</f>
        <v>5.2666666666666666</v>
      </c>
      <c r="BJ73" s="93">
        <f t="shared" ref="BJ73:BJ127" si="112">BI73-AW73/BC73/3</f>
        <v>-1.0458333333333334</v>
      </c>
      <c r="BK73" s="94">
        <f t="shared" ref="BK73:BK127" si="113">BI73-AX73/BD73/12</f>
        <v>1.9607843137254832E-3</v>
      </c>
      <c r="BL73" s="92">
        <v>65</v>
      </c>
      <c r="BM73" s="93">
        <v>67</v>
      </c>
      <c r="BN73" s="94">
        <v>66</v>
      </c>
      <c r="BO73" s="92">
        <v>3695</v>
      </c>
      <c r="BP73" s="93">
        <v>13703</v>
      </c>
      <c r="BQ73" s="94">
        <v>3105</v>
      </c>
      <c r="BR73" s="92">
        <f t="shared" si="87"/>
        <v>470.90889533011278</v>
      </c>
      <c r="BS73" s="93">
        <f t="shared" ref="BS73:BS127" si="114">BR73-F73*1000/BO73</f>
        <v>205.0633499985837</v>
      </c>
      <c r="BT73" s="94">
        <f t="shared" ref="BT73:BT127" si="115">BR73-G73*1000/BP73</f>
        <v>142.18073361370034</v>
      </c>
      <c r="BU73" s="92">
        <f t="shared" si="88"/>
        <v>1850.8507848101267</v>
      </c>
      <c r="BV73" s="93">
        <f t="shared" ref="BV73:BV127" si="116">BU73-F73*1000/AW73</f>
        <v>770.2135020818539</v>
      </c>
      <c r="BW73" s="94">
        <f t="shared" ref="BW73:BW127" si="117">BU73-G73*1000/AX73</f>
        <v>452.78684936630293</v>
      </c>
      <c r="BX73" s="171">
        <f t="shared" si="89"/>
        <v>3.9303797468354431</v>
      </c>
      <c r="BY73" s="253">
        <f t="shared" ref="BY73:BY127" si="118">BX73-BO73/AW73</f>
        <v>-0.13452674381362195</v>
      </c>
      <c r="BZ73" s="254">
        <f t="shared" ref="BZ73:BZ127" si="119">BX73-BP73/AX73</f>
        <v>-0.32256873237001971</v>
      </c>
      <c r="CA73" s="101">
        <f t="shared" ref="CA73:CA127" si="120">(BQ73/BN73)/89</f>
        <v>0.52860061287027582</v>
      </c>
      <c r="CB73" s="102">
        <f t="shared" ref="CB73:CB126" si="121">CA73-(BO73/BL73)/89</f>
        <v>-0.11012021686178985</v>
      </c>
      <c r="CC73" s="250">
        <f t="shared" ref="CC73:CC126" si="122">CA73-(BP73/BM73)/365</f>
        <v>-3.1734696882330993E-2</v>
      </c>
      <c r="CD73" s="284"/>
      <c r="CE73" s="285"/>
      <c r="CF73" s="275"/>
    </row>
    <row r="74" spans="1:84" s="143" customFormat="1" ht="15" customHeight="1" x14ac:dyDescent="0.2">
      <c r="A74" s="142" t="s">
        <v>180</v>
      </c>
      <c r="B74" s="197" t="s">
        <v>182</v>
      </c>
      <c r="C74" s="93">
        <v>891.21600000000001</v>
      </c>
      <c r="D74" s="93">
        <v>4036.6439999999998</v>
      </c>
      <c r="E74" s="93">
        <v>1432.3579999999999</v>
      </c>
      <c r="F74" s="92">
        <v>935.90300000000002</v>
      </c>
      <c r="G74" s="93">
        <v>4264.7759999999998</v>
      </c>
      <c r="H74" s="94">
        <v>1648.0150000000001</v>
      </c>
      <c r="I74" s="159">
        <f t="shared" si="83"/>
        <v>0.86914136097062211</v>
      </c>
      <c r="J74" s="251">
        <f t="shared" si="90"/>
        <v>-8.3111169473237934E-2</v>
      </c>
      <c r="K74" s="252">
        <f t="shared" si="91"/>
        <v>-7.7366497824306379E-2</v>
      </c>
      <c r="L74" s="92">
        <v>742.02</v>
      </c>
      <c r="M74" s="93">
        <v>3335.9949999999999</v>
      </c>
      <c r="N74" s="93">
        <v>1076.308</v>
      </c>
      <c r="O74" s="98">
        <f t="shared" si="80"/>
        <v>0.65309357014347558</v>
      </c>
      <c r="P74" s="99">
        <f t="shared" si="92"/>
        <v>-0.13974500393952227</v>
      </c>
      <c r="Q74" s="100">
        <f t="shared" si="93"/>
        <v>-0.12912687941823642</v>
      </c>
      <c r="R74" s="92">
        <v>131.87300000000005</v>
      </c>
      <c r="S74" s="93">
        <v>629.57299999999987</v>
      </c>
      <c r="T74" s="94">
        <v>485.39200000000011</v>
      </c>
      <c r="U74" s="101">
        <f t="shared" si="84"/>
        <v>0.2945312997757909</v>
      </c>
      <c r="V74" s="102">
        <f t="shared" si="94"/>
        <v>0.15362674022207642</v>
      </c>
      <c r="W74" s="103">
        <f t="shared" si="95"/>
        <v>0.14690971308518866</v>
      </c>
      <c r="X74" s="92">
        <v>62.010000000000005</v>
      </c>
      <c r="Y74" s="93">
        <v>299.20800000000003</v>
      </c>
      <c r="Z74" s="94">
        <v>86.314999999999998</v>
      </c>
      <c r="AA74" s="101">
        <f t="shared" si="85"/>
        <v>5.2375130080733481E-2</v>
      </c>
      <c r="AB74" s="102">
        <f t="shared" si="96"/>
        <v>-1.3881736282554166E-2</v>
      </c>
      <c r="AC74" s="103">
        <f t="shared" si="97"/>
        <v>-1.7782833666952227E-2</v>
      </c>
      <c r="AD74" s="92">
        <v>1043.239</v>
      </c>
      <c r="AE74" s="93">
        <v>1238.171</v>
      </c>
      <c r="AF74" s="93">
        <v>883.07600000000002</v>
      </c>
      <c r="AG74" s="93">
        <f t="shared" si="98"/>
        <v>-160.16300000000001</v>
      </c>
      <c r="AH74" s="94">
        <f t="shared" si="99"/>
        <v>-355.09500000000003</v>
      </c>
      <c r="AI74" s="92">
        <v>118.956</v>
      </c>
      <c r="AJ74" s="93">
        <v>67.887</v>
      </c>
      <c r="AK74" s="93">
        <v>42.755000000000003</v>
      </c>
      <c r="AL74" s="93">
        <f t="shared" si="100"/>
        <v>-76.200999999999993</v>
      </c>
      <c r="AM74" s="94">
        <f t="shared" si="101"/>
        <v>-25.131999999999998</v>
      </c>
      <c r="AN74" s="101">
        <f t="shared" si="81"/>
        <v>0.61651905459389345</v>
      </c>
      <c r="AO74" s="102">
        <f t="shared" si="102"/>
        <v>-0.55406024380290386</v>
      </c>
      <c r="AP74" s="103">
        <f t="shared" si="103"/>
        <v>0.30978628350979487</v>
      </c>
      <c r="AQ74" s="101">
        <f t="shared" si="82"/>
        <v>2.9849381230111469E-2</v>
      </c>
      <c r="AR74" s="102">
        <f t="shared" si="104"/>
        <v>-0.10362667844565737</v>
      </c>
      <c r="AS74" s="103">
        <f t="shared" si="105"/>
        <v>1.3031698025944838E-2</v>
      </c>
      <c r="AT74" s="101">
        <f t="shared" si="86"/>
        <v>2.5943331826470024E-2</v>
      </c>
      <c r="AU74" s="102">
        <f t="shared" si="106"/>
        <v>-0.10115958375345654</v>
      </c>
      <c r="AV74" s="103">
        <f t="shared" si="107"/>
        <v>1.0025262507002836E-2</v>
      </c>
      <c r="AW74" s="92">
        <v>1260</v>
      </c>
      <c r="AX74" s="93">
        <v>3861</v>
      </c>
      <c r="AY74" s="94">
        <v>784</v>
      </c>
      <c r="AZ74" s="92">
        <v>41</v>
      </c>
      <c r="BA74" s="93">
        <v>40</v>
      </c>
      <c r="BB74" s="94">
        <v>34</v>
      </c>
      <c r="BC74" s="92">
        <v>76</v>
      </c>
      <c r="BD74" s="93">
        <v>75</v>
      </c>
      <c r="BE74" s="94">
        <v>68</v>
      </c>
      <c r="BF74" s="92">
        <f t="shared" si="108"/>
        <v>7.6862745098039218</v>
      </c>
      <c r="BG74" s="93">
        <f t="shared" si="109"/>
        <v>-2.5576279292204687</v>
      </c>
      <c r="BH74" s="94">
        <f t="shared" si="110"/>
        <v>-0.35747549019607927</v>
      </c>
      <c r="BI74" s="92">
        <f t="shared" si="111"/>
        <v>3.8431372549019609</v>
      </c>
      <c r="BJ74" s="93">
        <f t="shared" si="112"/>
        <v>-1.6831785345717232</v>
      </c>
      <c r="BK74" s="94">
        <f t="shared" si="113"/>
        <v>-0.44686274509803914</v>
      </c>
      <c r="BL74" s="92">
        <v>132</v>
      </c>
      <c r="BM74" s="93">
        <v>119</v>
      </c>
      <c r="BN74" s="94">
        <v>119</v>
      </c>
      <c r="BO74" s="92">
        <v>6984</v>
      </c>
      <c r="BP74" s="93">
        <v>27575</v>
      </c>
      <c r="BQ74" s="94">
        <v>5537</v>
      </c>
      <c r="BR74" s="92">
        <f t="shared" si="87"/>
        <v>297.63680693516346</v>
      </c>
      <c r="BS74" s="93">
        <f t="shared" si="114"/>
        <v>163.63007726735131</v>
      </c>
      <c r="BT74" s="94">
        <f t="shared" si="115"/>
        <v>142.97584591975095</v>
      </c>
      <c r="BU74" s="92">
        <f t="shared" si="88"/>
        <v>2102.0599489795918</v>
      </c>
      <c r="BV74" s="93">
        <f t="shared" si="116"/>
        <v>1359.2797902494331</v>
      </c>
      <c r="BW74" s="94">
        <f t="shared" si="117"/>
        <v>997.48186040150313</v>
      </c>
      <c r="BX74" s="171">
        <f t="shared" si="89"/>
        <v>7.0625</v>
      </c>
      <c r="BY74" s="253">
        <f t="shared" si="118"/>
        <v>1.5196428571428573</v>
      </c>
      <c r="BZ74" s="254">
        <f t="shared" si="119"/>
        <v>-7.9432141932142208E-2</v>
      </c>
      <c r="CA74" s="101">
        <f t="shared" si="120"/>
        <v>0.52280237937871776</v>
      </c>
      <c r="CB74" s="102">
        <f t="shared" si="121"/>
        <v>-7.1681788139157598E-2</v>
      </c>
      <c r="CC74" s="250">
        <f t="shared" si="122"/>
        <v>-0.1120543030202692</v>
      </c>
      <c r="CD74" s="284"/>
      <c r="CE74" s="285"/>
      <c r="CF74" s="275"/>
    </row>
    <row r="75" spans="1:84" s="143" customFormat="1" ht="15" customHeight="1" x14ac:dyDescent="0.2">
      <c r="A75" s="142" t="s">
        <v>183</v>
      </c>
      <c r="B75" s="197" t="s">
        <v>184</v>
      </c>
      <c r="C75" s="93">
        <v>989.4</v>
      </c>
      <c r="D75" s="93">
        <v>4215.4930000000004</v>
      </c>
      <c r="E75" s="93">
        <v>1451.827</v>
      </c>
      <c r="F75" s="92">
        <v>966.25</v>
      </c>
      <c r="G75" s="93">
        <v>4450.4560000000001</v>
      </c>
      <c r="H75" s="94">
        <v>1654.046</v>
      </c>
      <c r="I75" s="159">
        <f t="shared" si="83"/>
        <v>0.87774281972810908</v>
      </c>
      <c r="J75" s="251">
        <f t="shared" si="90"/>
        <v>-0.14621578311794525</v>
      </c>
      <c r="K75" s="252">
        <f t="shared" si="91"/>
        <v>-6.9461916146147495E-2</v>
      </c>
      <c r="L75" s="92">
        <v>807.33399999999995</v>
      </c>
      <c r="M75" s="93">
        <v>3405.6060000000002</v>
      </c>
      <c r="N75" s="93">
        <v>1364.51</v>
      </c>
      <c r="O75" s="98">
        <f t="shared" si="80"/>
        <v>0.82495287313653909</v>
      </c>
      <c r="P75" s="99">
        <f t="shared" si="92"/>
        <v>-1.0580373952723487E-2</v>
      </c>
      <c r="Q75" s="100">
        <f t="shared" si="93"/>
        <v>5.9726568236546762E-2</v>
      </c>
      <c r="R75" s="92">
        <v>99.339000000000055</v>
      </c>
      <c r="S75" s="93">
        <v>595.57699999999988</v>
      </c>
      <c r="T75" s="94">
        <v>144.28800000000007</v>
      </c>
      <c r="U75" s="101">
        <f t="shared" si="84"/>
        <v>8.7233365940245958E-2</v>
      </c>
      <c r="V75" s="102">
        <f t="shared" si="94"/>
        <v>-1.5575430954967551E-2</v>
      </c>
      <c r="W75" s="103">
        <f t="shared" si="95"/>
        <v>-4.6590448967709516E-2</v>
      </c>
      <c r="X75" s="92">
        <v>59.576999999999998</v>
      </c>
      <c r="Y75" s="93">
        <v>449.27300000000002</v>
      </c>
      <c r="Z75" s="94">
        <v>145.24799999999999</v>
      </c>
      <c r="AA75" s="101">
        <f t="shared" si="85"/>
        <v>8.781376092321494E-2</v>
      </c>
      <c r="AB75" s="102">
        <f t="shared" si="96"/>
        <v>2.615580490769101E-2</v>
      </c>
      <c r="AC75" s="103">
        <f t="shared" si="97"/>
        <v>-1.3136119268837287E-2</v>
      </c>
      <c r="AD75" s="92">
        <v>570.07600000000002</v>
      </c>
      <c r="AE75" s="93">
        <v>858.09</v>
      </c>
      <c r="AF75" s="93">
        <v>1068.586</v>
      </c>
      <c r="AG75" s="93">
        <f t="shared" si="98"/>
        <v>498.51</v>
      </c>
      <c r="AH75" s="94">
        <f t="shared" si="99"/>
        <v>210.49599999999998</v>
      </c>
      <c r="AI75" s="92">
        <v>0</v>
      </c>
      <c r="AJ75" s="93">
        <v>0</v>
      </c>
      <c r="AK75" s="93">
        <v>0</v>
      </c>
      <c r="AL75" s="93">
        <f t="shared" si="100"/>
        <v>0</v>
      </c>
      <c r="AM75" s="94">
        <f t="shared" si="101"/>
        <v>0</v>
      </c>
      <c r="AN75" s="101">
        <f t="shared" si="81"/>
        <v>0.7360284662015516</v>
      </c>
      <c r="AO75" s="102">
        <f t="shared" si="102"/>
        <v>0.15984492061836986</v>
      </c>
      <c r="AP75" s="103">
        <f t="shared" si="103"/>
        <v>0.53247220362443426</v>
      </c>
      <c r="AQ75" s="101">
        <f t="shared" si="82"/>
        <v>0</v>
      </c>
      <c r="AR75" s="102">
        <f t="shared" si="104"/>
        <v>0</v>
      </c>
      <c r="AS75" s="103">
        <f t="shared" si="105"/>
        <v>0</v>
      </c>
      <c r="AT75" s="101">
        <f t="shared" si="86"/>
        <v>0</v>
      </c>
      <c r="AU75" s="102">
        <f t="shared" si="106"/>
        <v>0</v>
      </c>
      <c r="AV75" s="103">
        <f t="shared" si="107"/>
        <v>0</v>
      </c>
      <c r="AW75" s="92">
        <v>1315</v>
      </c>
      <c r="AX75" s="93">
        <v>3803</v>
      </c>
      <c r="AY75" s="94">
        <v>766</v>
      </c>
      <c r="AZ75" s="92">
        <v>45</v>
      </c>
      <c r="BA75" s="93">
        <v>44</v>
      </c>
      <c r="BB75" s="94">
        <v>44</v>
      </c>
      <c r="BC75" s="92">
        <v>66</v>
      </c>
      <c r="BD75" s="93">
        <v>66</v>
      </c>
      <c r="BE75" s="94">
        <v>61</v>
      </c>
      <c r="BF75" s="92">
        <f t="shared" si="108"/>
        <v>5.8030303030303036</v>
      </c>
      <c r="BG75" s="93">
        <f t="shared" si="109"/>
        <v>-3.9377104377104368</v>
      </c>
      <c r="BH75" s="94">
        <f t="shared" si="110"/>
        <v>-1.3996212121212119</v>
      </c>
      <c r="BI75" s="92">
        <f t="shared" si="111"/>
        <v>4.1857923497267757</v>
      </c>
      <c r="BJ75" s="93">
        <f t="shared" si="112"/>
        <v>-2.4556217916873662</v>
      </c>
      <c r="BK75" s="94">
        <f t="shared" si="113"/>
        <v>-0.61597532704090163</v>
      </c>
      <c r="BL75" s="92">
        <v>104</v>
      </c>
      <c r="BM75" s="93">
        <v>104</v>
      </c>
      <c r="BN75" s="94">
        <v>104</v>
      </c>
      <c r="BO75" s="92">
        <v>5519</v>
      </c>
      <c r="BP75" s="93">
        <v>16470</v>
      </c>
      <c r="BQ75" s="94">
        <v>4000</v>
      </c>
      <c r="BR75" s="92">
        <f t="shared" si="87"/>
        <v>413.51150000000001</v>
      </c>
      <c r="BS75" s="93">
        <f t="shared" si="114"/>
        <v>238.43449329588694</v>
      </c>
      <c r="BT75" s="94">
        <f t="shared" si="115"/>
        <v>143.29559228901036</v>
      </c>
      <c r="BU75" s="92">
        <f t="shared" si="88"/>
        <v>2159.3289817232376</v>
      </c>
      <c r="BV75" s="93">
        <f t="shared" si="116"/>
        <v>1424.5381071985228</v>
      </c>
      <c r="BW75" s="94">
        <f t="shared" si="117"/>
        <v>989.08023073717391</v>
      </c>
      <c r="BX75" s="171">
        <f t="shared" si="89"/>
        <v>5.2219321148825069</v>
      </c>
      <c r="BY75" s="253">
        <f t="shared" si="118"/>
        <v>1.0249739399775635</v>
      </c>
      <c r="BZ75" s="254">
        <f t="shared" si="119"/>
        <v>0.89114063447230407</v>
      </c>
      <c r="CA75" s="101">
        <f t="shared" si="120"/>
        <v>0.43215211754537597</v>
      </c>
      <c r="CB75" s="102">
        <f t="shared" si="121"/>
        <v>-0.16410976663785659</v>
      </c>
      <c r="CC75" s="250">
        <f t="shared" si="122"/>
        <v>-1.7256485241708974E-3</v>
      </c>
      <c r="CD75" s="284"/>
      <c r="CE75" s="285"/>
      <c r="CF75" s="275"/>
    </row>
    <row r="76" spans="1:84" s="143" customFormat="1" ht="15" customHeight="1" x14ac:dyDescent="0.2">
      <c r="A76" s="142" t="s">
        <v>183</v>
      </c>
      <c r="B76" s="197" t="s">
        <v>185</v>
      </c>
      <c r="C76" s="93">
        <v>958.654</v>
      </c>
      <c r="D76" s="93">
        <v>4046.634</v>
      </c>
      <c r="E76" s="93">
        <v>1330.04</v>
      </c>
      <c r="F76" s="92">
        <v>988.95100000000002</v>
      </c>
      <c r="G76" s="93">
        <v>4126.5749999999998</v>
      </c>
      <c r="H76" s="94">
        <v>1484.8969999999999</v>
      </c>
      <c r="I76" s="159">
        <f t="shared" si="83"/>
        <v>0.89571195847254048</v>
      </c>
      <c r="J76" s="251">
        <f t="shared" si="90"/>
        <v>-7.3652549981366722E-2</v>
      </c>
      <c r="K76" s="252">
        <f t="shared" si="91"/>
        <v>-8.4915801837159521E-2</v>
      </c>
      <c r="L76" s="92">
        <v>738.79200000000003</v>
      </c>
      <c r="M76" s="93">
        <v>3165.942</v>
      </c>
      <c r="N76" s="93">
        <v>1176.885</v>
      </c>
      <c r="O76" s="98">
        <f t="shared" si="80"/>
        <v>0.79257012439246632</v>
      </c>
      <c r="P76" s="99">
        <f t="shared" si="92"/>
        <v>4.552401189548716E-2</v>
      </c>
      <c r="Q76" s="100">
        <f t="shared" si="93"/>
        <v>2.5361967506913552E-2</v>
      </c>
      <c r="R76" s="92">
        <v>165.518</v>
      </c>
      <c r="S76" s="93">
        <v>612.80999999999983</v>
      </c>
      <c r="T76" s="94">
        <v>183.51399999999995</v>
      </c>
      <c r="U76" s="101">
        <f t="shared" si="84"/>
        <v>0.12358702320767027</v>
      </c>
      <c r="V76" s="102">
        <f t="shared" si="94"/>
        <v>-4.3780217434181548E-2</v>
      </c>
      <c r="W76" s="103">
        <f t="shared" si="95"/>
        <v>-2.4916275532810603E-2</v>
      </c>
      <c r="X76" s="92">
        <v>84.640999999999991</v>
      </c>
      <c r="Y76" s="93">
        <v>347.82299999999998</v>
      </c>
      <c r="Z76" s="94">
        <v>124.49799999999999</v>
      </c>
      <c r="AA76" s="101">
        <f t="shared" si="85"/>
        <v>8.3842852399863416E-2</v>
      </c>
      <c r="AB76" s="102">
        <f t="shared" si="96"/>
        <v>-1.7437944613056255E-3</v>
      </c>
      <c r="AC76" s="103">
        <f t="shared" si="97"/>
        <v>-4.4569197410289363E-4</v>
      </c>
      <c r="AD76" s="92">
        <v>4007.7759999999998</v>
      </c>
      <c r="AE76" s="93">
        <v>4062.5970000000002</v>
      </c>
      <c r="AF76" s="93">
        <v>4246.4960000000001</v>
      </c>
      <c r="AG76" s="93">
        <f t="shared" si="98"/>
        <v>238.72000000000025</v>
      </c>
      <c r="AH76" s="94">
        <f t="shared" si="99"/>
        <v>183.89899999999989</v>
      </c>
      <c r="AI76" s="92">
        <v>663.59299999999996</v>
      </c>
      <c r="AJ76" s="93">
        <v>579.13499999999999</v>
      </c>
      <c r="AK76" s="93">
        <v>567.923</v>
      </c>
      <c r="AL76" s="93">
        <f t="shared" si="100"/>
        <v>-95.669999999999959</v>
      </c>
      <c r="AM76" s="94">
        <f t="shared" si="101"/>
        <v>-11.211999999999989</v>
      </c>
      <c r="AN76" s="101">
        <f t="shared" si="81"/>
        <v>3.1927581125379692</v>
      </c>
      <c r="AO76" s="102">
        <f t="shared" si="102"/>
        <v>-0.98787014332911083</v>
      </c>
      <c r="AP76" s="103">
        <f t="shared" si="103"/>
        <v>2.1888133525226081</v>
      </c>
      <c r="AQ76" s="101">
        <f t="shared" si="82"/>
        <v>0.42699693242308501</v>
      </c>
      <c r="AR76" s="102">
        <f t="shared" si="104"/>
        <v>-0.26521631656977374</v>
      </c>
      <c r="AS76" s="103">
        <f t="shared" si="105"/>
        <v>0.28388169145985487</v>
      </c>
      <c r="AT76" s="101">
        <f t="shared" si="86"/>
        <v>0.38246625860244854</v>
      </c>
      <c r="AU76" s="102">
        <f t="shared" si="106"/>
        <v>-0.28854069725279596</v>
      </c>
      <c r="AV76" s="103">
        <f t="shared" si="107"/>
        <v>0.24212348039049311</v>
      </c>
      <c r="AW76" s="92">
        <v>1225</v>
      </c>
      <c r="AX76" s="93">
        <v>3792</v>
      </c>
      <c r="AY76" s="94">
        <v>1000</v>
      </c>
      <c r="AZ76" s="92">
        <v>42.67</v>
      </c>
      <c r="BA76" s="93">
        <v>44</v>
      </c>
      <c r="BB76" s="94">
        <v>45</v>
      </c>
      <c r="BC76" s="92">
        <v>63.47</v>
      </c>
      <c r="BD76" s="93">
        <v>62</v>
      </c>
      <c r="BE76" s="94">
        <v>60</v>
      </c>
      <c r="BF76" s="92">
        <f t="shared" si="108"/>
        <v>7.4074074074074074</v>
      </c>
      <c r="BG76" s="93">
        <f t="shared" si="109"/>
        <v>-2.1621574703365196</v>
      </c>
      <c r="BH76" s="94">
        <f t="shared" si="110"/>
        <v>0.2255892255892249</v>
      </c>
      <c r="BI76" s="92">
        <f t="shared" si="111"/>
        <v>5.5555555555555562</v>
      </c>
      <c r="BJ76" s="93">
        <f t="shared" si="112"/>
        <v>-0.87793008070304346</v>
      </c>
      <c r="BK76" s="94">
        <f t="shared" si="113"/>
        <v>0.45878136200716924</v>
      </c>
      <c r="BL76" s="92">
        <v>125</v>
      </c>
      <c r="BM76" s="93">
        <v>125</v>
      </c>
      <c r="BN76" s="94">
        <v>125</v>
      </c>
      <c r="BO76" s="92">
        <v>4855</v>
      </c>
      <c r="BP76" s="93">
        <v>15070</v>
      </c>
      <c r="BQ76" s="94">
        <v>4238</v>
      </c>
      <c r="BR76" s="92">
        <f t="shared" si="87"/>
        <v>350.37682869277961</v>
      </c>
      <c r="BS76" s="93">
        <f t="shared" si="114"/>
        <v>146.67940335807313</v>
      </c>
      <c r="BT76" s="94">
        <f t="shared" si="115"/>
        <v>76.549688679508222</v>
      </c>
      <c r="BU76" s="92">
        <f t="shared" si="88"/>
        <v>1484.8969999999999</v>
      </c>
      <c r="BV76" s="93">
        <f t="shared" si="116"/>
        <v>677.59006122448977</v>
      </c>
      <c r="BW76" s="94">
        <f t="shared" si="117"/>
        <v>396.66519620253166</v>
      </c>
      <c r="BX76" s="171">
        <f t="shared" si="89"/>
        <v>4.2380000000000004</v>
      </c>
      <c r="BY76" s="253">
        <f t="shared" si="118"/>
        <v>0.27473469387755145</v>
      </c>
      <c r="BZ76" s="254">
        <f t="shared" si="119"/>
        <v>0.26384388185654073</v>
      </c>
      <c r="CA76" s="101">
        <f t="shared" si="120"/>
        <v>0.38094382022471912</v>
      </c>
      <c r="CB76" s="102">
        <f t="shared" si="121"/>
        <v>-5.546067415730338E-2</v>
      </c>
      <c r="CC76" s="250">
        <f t="shared" si="122"/>
        <v>5.0642450361705393E-2</v>
      </c>
      <c r="CD76" s="284"/>
      <c r="CE76" s="285"/>
      <c r="CF76" s="275"/>
    </row>
    <row r="77" spans="1:84" s="143" customFormat="1" ht="15" customHeight="1" x14ac:dyDescent="0.2">
      <c r="A77" s="142" t="s">
        <v>183</v>
      </c>
      <c r="B77" s="197" t="s">
        <v>186</v>
      </c>
      <c r="C77" s="93">
        <v>2094.9079999999999</v>
      </c>
      <c r="D77" s="93">
        <v>9261.6329999999998</v>
      </c>
      <c r="E77" s="93">
        <v>2836.9070000000002</v>
      </c>
      <c r="F77" s="92">
        <v>1831.105</v>
      </c>
      <c r="G77" s="93">
        <v>8152.6940000000004</v>
      </c>
      <c r="H77" s="94">
        <v>2835.2869999999998</v>
      </c>
      <c r="I77" s="159">
        <f t="shared" si="83"/>
        <v>1.0005713707289599</v>
      </c>
      <c r="J77" s="251">
        <f t="shared" si="90"/>
        <v>-0.14349628240944567</v>
      </c>
      <c r="K77" s="252">
        <f t="shared" si="91"/>
        <v>-0.13544980214960023</v>
      </c>
      <c r="L77" s="92">
        <v>1289.0260000000001</v>
      </c>
      <c r="M77" s="93">
        <v>5629.183</v>
      </c>
      <c r="N77" s="93">
        <v>1812.2329999999999</v>
      </c>
      <c r="O77" s="98">
        <f t="shared" si="80"/>
        <v>0.63917091991040065</v>
      </c>
      <c r="P77" s="99">
        <f t="shared" si="92"/>
        <v>-6.4789803259488576E-2</v>
      </c>
      <c r="Q77" s="100">
        <f t="shared" si="93"/>
        <v>-5.1298144671196533E-2</v>
      </c>
      <c r="R77" s="92">
        <v>338.09499999999991</v>
      </c>
      <c r="S77" s="93">
        <v>1414.7030000000004</v>
      </c>
      <c r="T77" s="94">
        <v>393.55499999999984</v>
      </c>
      <c r="U77" s="101">
        <f t="shared" si="84"/>
        <v>0.13880605384922226</v>
      </c>
      <c r="V77" s="102">
        <f t="shared" si="94"/>
        <v>-4.5833822072693681E-2</v>
      </c>
      <c r="W77" s="103">
        <f t="shared" si="95"/>
        <v>-3.4719776998838547E-2</v>
      </c>
      <c r="X77" s="92">
        <v>203.98400000000001</v>
      </c>
      <c r="Y77" s="93">
        <v>1108.808</v>
      </c>
      <c r="Z77" s="94">
        <v>629.49900000000002</v>
      </c>
      <c r="AA77" s="101">
        <f t="shared" si="85"/>
        <v>0.22202302624037709</v>
      </c>
      <c r="AB77" s="102">
        <f t="shared" si="96"/>
        <v>0.11062362533218231</v>
      </c>
      <c r="AC77" s="103">
        <f t="shared" si="97"/>
        <v>8.601792167003508E-2</v>
      </c>
      <c r="AD77" s="92">
        <v>124.613</v>
      </c>
      <c r="AE77" s="93">
        <v>106.349</v>
      </c>
      <c r="AF77" s="93">
        <v>260.23700000000002</v>
      </c>
      <c r="AG77" s="93">
        <f t="shared" si="98"/>
        <v>135.62400000000002</v>
      </c>
      <c r="AH77" s="94">
        <f t="shared" si="99"/>
        <v>153.88800000000003</v>
      </c>
      <c r="AI77" s="92">
        <v>0</v>
      </c>
      <c r="AJ77" s="93">
        <v>0</v>
      </c>
      <c r="AK77" s="93">
        <v>0</v>
      </c>
      <c r="AL77" s="93">
        <f t="shared" si="100"/>
        <v>0</v>
      </c>
      <c r="AM77" s="94">
        <f t="shared" si="101"/>
        <v>0</v>
      </c>
      <c r="AN77" s="101">
        <f t="shared" si="81"/>
        <v>9.1732651087963052E-2</v>
      </c>
      <c r="AO77" s="102">
        <f t="shared" si="102"/>
        <v>3.2248893328672423E-2</v>
      </c>
      <c r="AP77" s="103">
        <f t="shared" si="103"/>
        <v>8.0249902851232013E-2</v>
      </c>
      <c r="AQ77" s="101">
        <f t="shared" si="82"/>
        <v>0</v>
      </c>
      <c r="AR77" s="102">
        <f t="shared" si="104"/>
        <v>0</v>
      </c>
      <c r="AS77" s="103">
        <f t="shared" si="105"/>
        <v>0</v>
      </c>
      <c r="AT77" s="101">
        <f t="shared" si="86"/>
        <v>0</v>
      </c>
      <c r="AU77" s="102">
        <f t="shared" si="106"/>
        <v>0</v>
      </c>
      <c r="AV77" s="103">
        <f t="shared" si="107"/>
        <v>0</v>
      </c>
      <c r="AW77" s="92">
        <v>2520</v>
      </c>
      <c r="AX77" s="93">
        <v>8865</v>
      </c>
      <c r="AY77" s="94">
        <v>1889</v>
      </c>
      <c r="AZ77" s="92">
        <v>51</v>
      </c>
      <c r="BA77" s="93">
        <v>45</v>
      </c>
      <c r="BB77" s="94">
        <v>46</v>
      </c>
      <c r="BC77" s="92">
        <v>78</v>
      </c>
      <c r="BD77" s="93">
        <v>74</v>
      </c>
      <c r="BE77" s="94">
        <v>71</v>
      </c>
      <c r="BF77" s="92">
        <f t="shared" si="108"/>
        <v>13.688405797101451</v>
      </c>
      <c r="BG77" s="93">
        <f t="shared" si="109"/>
        <v>-2.7821824381926685</v>
      </c>
      <c r="BH77" s="94">
        <f t="shared" si="110"/>
        <v>-2.7282608695652169</v>
      </c>
      <c r="BI77" s="92">
        <f t="shared" si="111"/>
        <v>8.8685446009389661</v>
      </c>
      <c r="BJ77" s="93">
        <f t="shared" si="112"/>
        <v>-1.9006861682918021</v>
      </c>
      <c r="BK77" s="94">
        <f t="shared" si="113"/>
        <v>-1.1145635071691409</v>
      </c>
      <c r="BL77" s="92">
        <v>153</v>
      </c>
      <c r="BM77" s="93">
        <v>153</v>
      </c>
      <c r="BN77" s="94">
        <v>153</v>
      </c>
      <c r="BO77" s="92">
        <v>10431</v>
      </c>
      <c r="BP77" s="93">
        <v>37919</v>
      </c>
      <c r="BQ77" s="94">
        <v>9724</v>
      </c>
      <c r="BR77" s="92">
        <f t="shared" si="87"/>
        <v>291.57620320855614</v>
      </c>
      <c r="BS77" s="93">
        <f t="shared" si="114"/>
        <v>116.03167248283472</v>
      </c>
      <c r="BT77" s="94">
        <f t="shared" si="115"/>
        <v>76.573328660176685</v>
      </c>
      <c r="BU77" s="92">
        <f t="shared" si="88"/>
        <v>1500.9460031762837</v>
      </c>
      <c r="BV77" s="93">
        <f t="shared" si="116"/>
        <v>774.31703492231543</v>
      </c>
      <c r="BW77" s="94">
        <f t="shared" si="117"/>
        <v>581.29636978654878</v>
      </c>
      <c r="BX77" s="171">
        <f t="shared" si="89"/>
        <v>5.1476971942826895</v>
      </c>
      <c r="BY77" s="253">
        <f t="shared" si="118"/>
        <v>1.0084114799969752</v>
      </c>
      <c r="BZ77" s="254">
        <f t="shared" si="119"/>
        <v>0.8703142275596214</v>
      </c>
      <c r="CA77" s="101">
        <f t="shared" si="120"/>
        <v>0.71410736579275902</v>
      </c>
      <c r="CB77" s="102">
        <f t="shared" si="121"/>
        <v>-5.1920393625615069E-2</v>
      </c>
      <c r="CC77" s="250">
        <f t="shared" si="122"/>
        <v>3.5102978649773964E-2</v>
      </c>
      <c r="CD77" s="284"/>
      <c r="CE77" s="285"/>
      <c r="CF77" s="275"/>
    </row>
    <row r="78" spans="1:84" s="140" customFormat="1" ht="15" customHeight="1" x14ac:dyDescent="0.2">
      <c r="A78" s="141" t="s">
        <v>187</v>
      </c>
      <c r="B78" s="198" t="s">
        <v>188</v>
      </c>
      <c r="C78" s="70">
        <v>423.98500000000001</v>
      </c>
      <c r="D78" s="70">
        <v>1800.33392</v>
      </c>
      <c r="E78" s="93">
        <v>394.20209999999997</v>
      </c>
      <c r="F78" s="69">
        <v>415.60529000000002</v>
      </c>
      <c r="G78" s="70">
        <v>1498.826</v>
      </c>
      <c r="H78" s="94">
        <v>418.971</v>
      </c>
      <c r="I78" s="157">
        <f t="shared" si="83"/>
        <v>0.94088158846316328</v>
      </c>
      <c r="J78" s="225">
        <f t="shared" si="90"/>
        <v>-7.9281075972604476E-2</v>
      </c>
      <c r="K78" s="158">
        <f t="shared" si="91"/>
        <v>-0.26028113489498506</v>
      </c>
      <c r="L78" s="69">
        <v>334.35500000000002</v>
      </c>
      <c r="M78" s="70">
        <v>1252.7339999999999</v>
      </c>
      <c r="N78" s="70">
        <v>335.40699999999998</v>
      </c>
      <c r="O78" s="75">
        <f t="shared" si="80"/>
        <v>0.80054944136945039</v>
      </c>
      <c r="P78" s="76">
        <f t="shared" si="92"/>
        <v>-3.9518680339982737E-3</v>
      </c>
      <c r="Q78" s="77">
        <f t="shared" si="93"/>
        <v>-3.526071938303188E-2</v>
      </c>
      <c r="R78" s="69">
        <v>67.25</v>
      </c>
      <c r="S78" s="93">
        <v>201.7710000000001</v>
      </c>
      <c r="T78" s="94">
        <v>74.180000000000021</v>
      </c>
      <c r="U78" s="78">
        <f t="shared" si="84"/>
        <v>0.17705282704530867</v>
      </c>
      <c r="V78" s="79">
        <f t="shared" si="94"/>
        <v>1.5240642219653544E-2</v>
      </c>
      <c r="W78" s="80">
        <f t="shared" si="95"/>
        <v>4.2433464957914863E-2</v>
      </c>
      <c r="X78" s="69">
        <v>14.000290000000001</v>
      </c>
      <c r="Y78" s="70">
        <v>44.320999999999998</v>
      </c>
      <c r="Z78" s="71">
        <v>9.3840000000000003</v>
      </c>
      <c r="AA78" s="78">
        <f t="shared" si="85"/>
        <v>2.2397731585240985E-2</v>
      </c>
      <c r="AB78" s="79">
        <f t="shared" si="96"/>
        <v>-1.1288774185655243E-2</v>
      </c>
      <c r="AC78" s="80">
        <f t="shared" si="97"/>
        <v>-7.1727455748830035E-3</v>
      </c>
      <c r="AD78" s="69">
        <v>211.79729</v>
      </c>
      <c r="AE78" s="70">
        <v>144.67802000000003</v>
      </c>
      <c r="AF78" s="70">
        <v>179.07786999999999</v>
      </c>
      <c r="AG78" s="70">
        <f t="shared" si="98"/>
        <v>-32.719420000000014</v>
      </c>
      <c r="AH78" s="71">
        <f t="shared" si="99"/>
        <v>34.399849999999958</v>
      </c>
      <c r="AI78" s="69">
        <v>0</v>
      </c>
      <c r="AJ78" s="70">
        <v>0</v>
      </c>
      <c r="AK78" s="70">
        <v>0</v>
      </c>
      <c r="AL78" s="70">
        <f t="shared" si="100"/>
        <v>0</v>
      </c>
      <c r="AM78" s="71">
        <f t="shared" si="101"/>
        <v>0</v>
      </c>
      <c r="AN78" s="78">
        <f t="shared" si="81"/>
        <v>0.45427934047028162</v>
      </c>
      <c r="AO78" s="79">
        <f t="shared" si="102"/>
        <v>-4.5260242297976705E-2</v>
      </c>
      <c r="AP78" s="80">
        <f t="shared" si="103"/>
        <v>0.3739175706937059</v>
      </c>
      <c r="AQ78" s="78">
        <f t="shared" si="82"/>
        <v>0</v>
      </c>
      <c r="AR78" s="79">
        <f t="shared" si="104"/>
        <v>0</v>
      </c>
      <c r="AS78" s="80">
        <f t="shared" si="105"/>
        <v>0</v>
      </c>
      <c r="AT78" s="78">
        <f t="shared" si="86"/>
        <v>0</v>
      </c>
      <c r="AU78" s="79">
        <f t="shared" si="106"/>
        <v>0</v>
      </c>
      <c r="AV78" s="80">
        <f t="shared" si="107"/>
        <v>0</v>
      </c>
      <c r="AW78" s="69">
        <v>527</v>
      </c>
      <c r="AX78" s="70">
        <v>1515</v>
      </c>
      <c r="AY78" s="71">
        <v>238</v>
      </c>
      <c r="AZ78" s="69">
        <v>17.25</v>
      </c>
      <c r="BA78" s="70">
        <v>17</v>
      </c>
      <c r="BB78" s="71">
        <v>14</v>
      </c>
      <c r="BC78" s="69">
        <v>36</v>
      </c>
      <c r="BD78" s="70">
        <v>34</v>
      </c>
      <c r="BE78" s="71">
        <v>29</v>
      </c>
      <c r="BF78" s="92">
        <f t="shared" si="108"/>
        <v>5.666666666666667</v>
      </c>
      <c r="BG78" s="93">
        <f t="shared" si="109"/>
        <v>-4.516908212560387</v>
      </c>
      <c r="BH78" s="94">
        <f t="shared" si="110"/>
        <v>-1.7598039215686274</v>
      </c>
      <c r="BI78" s="92">
        <f t="shared" si="111"/>
        <v>2.7356321839080464</v>
      </c>
      <c r="BJ78" s="93">
        <f t="shared" si="112"/>
        <v>-2.1439974457215834</v>
      </c>
      <c r="BK78" s="94">
        <f t="shared" si="113"/>
        <v>-0.97760311020960078</v>
      </c>
      <c r="BL78" s="69">
        <v>85</v>
      </c>
      <c r="BM78" s="70">
        <v>85</v>
      </c>
      <c r="BN78" s="71">
        <v>85</v>
      </c>
      <c r="BO78" s="69">
        <v>4264</v>
      </c>
      <c r="BP78" s="70">
        <v>13268</v>
      </c>
      <c r="BQ78" s="71">
        <v>2668</v>
      </c>
      <c r="BR78" s="69">
        <f t="shared" si="87"/>
        <v>157.0356071964018</v>
      </c>
      <c r="BS78" s="70">
        <f t="shared" si="114"/>
        <v>59.567199597902729</v>
      </c>
      <c r="BT78" s="71">
        <f t="shared" si="115"/>
        <v>44.070126340206443</v>
      </c>
      <c r="BU78" s="69">
        <f t="shared" si="88"/>
        <v>1760.3823529411766</v>
      </c>
      <c r="BV78" s="70">
        <f t="shared" si="116"/>
        <v>971.75751423149904</v>
      </c>
      <c r="BW78" s="71">
        <f t="shared" si="117"/>
        <v>771.05826053193562</v>
      </c>
      <c r="BX78" s="170">
        <f t="shared" si="89"/>
        <v>11.210084033613445</v>
      </c>
      <c r="BY78" s="237">
        <f t="shared" si="118"/>
        <v>3.1190024396855502</v>
      </c>
      <c r="BZ78" s="165">
        <f t="shared" si="119"/>
        <v>2.4523282580358874</v>
      </c>
      <c r="CA78" s="101">
        <f t="shared" si="120"/>
        <v>0.35267680105750165</v>
      </c>
      <c r="CB78" s="102">
        <f t="shared" si="121"/>
        <v>-0.21097157964309321</v>
      </c>
      <c r="CC78" s="250">
        <f t="shared" si="122"/>
        <v>-7.4978315783755412E-2</v>
      </c>
      <c r="CD78" s="284"/>
      <c r="CE78" s="285"/>
      <c r="CF78" s="275"/>
    </row>
    <row r="79" spans="1:84" s="143" customFormat="1" ht="15" customHeight="1" x14ac:dyDescent="0.2">
      <c r="A79" s="142" t="s">
        <v>189</v>
      </c>
      <c r="B79" s="197" t="s">
        <v>190</v>
      </c>
      <c r="C79" s="93">
        <v>562.33100000000002</v>
      </c>
      <c r="D79" s="93">
        <v>2272.3249999999998</v>
      </c>
      <c r="E79" s="93">
        <v>618.75800000000004</v>
      </c>
      <c r="F79" s="92">
        <v>448.82499999999999</v>
      </c>
      <c r="G79" s="93">
        <v>2158.6210000000001</v>
      </c>
      <c r="H79" s="94">
        <v>637.61099999999999</v>
      </c>
      <c r="I79" s="159">
        <f t="shared" si="83"/>
        <v>0.97043181500946507</v>
      </c>
      <c r="J79" s="251">
        <f t="shared" si="90"/>
        <v>-0.28246407982705257</v>
      </c>
      <c r="K79" s="252">
        <f t="shared" si="91"/>
        <v>-8.2242554414347468E-2</v>
      </c>
      <c r="L79" s="92">
        <v>335.375</v>
      </c>
      <c r="M79" s="93">
        <v>1635.855</v>
      </c>
      <c r="N79" s="93">
        <v>510.81400000000002</v>
      </c>
      <c r="O79" s="98">
        <f t="shared" si="80"/>
        <v>0.80113737059115986</v>
      </c>
      <c r="P79" s="99">
        <f t="shared" si="92"/>
        <v>5.3908495194290196E-2</v>
      </c>
      <c r="Q79" s="100">
        <f t="shared" si="93"/>
        <v>4.3313278265550204E-2</v>
      </c>
      <c r="R79" s="92">
        <v>72.066999999999993</v>
      </c>
      <c r="S79" s="93">
        <v>378.58000000000004</v>
      </c>
      <c r="T79" s="94">
        <v>94.141999999999967</v>
      </c>
      <c r="U79" s="101">
        <f t="shared" si="84"/>
        <v>0.14764801736481956</v>
      </c>
      <c r="V79" s="102">
        <f t="shared" si="94"/>
        <v>-1.2920132805068485E-2</v>
      </c>
      <c r="W79" s="103">
        <f t="shared" si="95"/>
        <v>-2.7732468602842231E-2</v>
      </c>
      <c r="X79" s="92">
        <v>41.382999999999996</v>
      </c>
      <c r="Y79" s="93">
        <v>144.18600000000001</v>
      </c>
      <c r="Z79" s="94">
        <v>32.655000000000001</v>
      </c>
      <c r="AA79" s="101">
        <f t="shared" si="85"/>
        <v>5.1214612044020572E-2</v>
      </c>
      <c r="AB79" s="102">
        <f t="shared" si="96"/>
        <v>-4.098836238922178E-2</v>
      </c>
      <c r="AC79" s="103">
        <f t="shared" si="97"/>
        <v>-1.5580809662707931E-2</v>
      </c>
      <c r="AD79" s="92">
        <v>161.00800000000001</v>
      </c>
      <c r="AE79" s="93">
        <v>198.05799999999999</v>
      </c>
      <c r="AF79" s="93">
        <v>215.75399999999999</v>
      </c>
      <c r="AG79" s="93">
        <f t="shared" si="98"/>
        <v>54.745999999999981</v>
      </c>
      <c r="AH79" s="94">
        <f t="shared" si="99"/>
        <v>17.695999999999998</v>
      </c>
      <c r="AI79" s="92">
        <v>0</v>
      </c>
      <c r="AJ79" s="93">
        <v>0</v>
      </c>
      <c r="AK79" s="93">
        <v>0</v>
      </c>
      <c r="AL79" s="93">
        <f t="shared" si="100"/>
        <v>0</v>
      </c>
      <c r="AM79" s="94">
        <f t="shared" si="101"/>
        <v>0</v>
      </c>
      <c r="AN79" s="101">
        <f t="shared" si="81"/>
        <v>0.34868882503337328</v>
      </c>
      <c r="AO79" s="102">
        <f t="shared" si="102"/>
        <v>6.236635659396661E-2</v>
      </c>
      <c r="AP79" s="103">
        <f t="shared" si="103"/>
        <v>0.26152787754566797</v>
      </c>
      <c r="AQ79" s="101">
        <f t="shared" si="82"/>
        <v>0</v>
      </c>
      <c r="AR79" s="102">
        <f t="shared" si="104"/>
        <v>0</v>
      </c>
      <c r="AS79" s="103">
        <f t="shared" si="105"/>
        <v>0</v>
      </c>
      <c r="AT79" s="101">
        <f t="shared" si="86"/>
        <v>0</v>
      </c>
      <c r="AU79" s="102">
        <f t="shared" si="106"/>
        <v>0</v>
      </c>
      <c r="AV79" s="103">
        <f t="shared" si="107"/>
        <v>0</v>
      </c>
      <c r="AW79" s="92">
        <v>438</v>
      </c>
      <c r="AX79" s="93">
        <v>1237</v>
      </c>
      <c r="AY79" s="94">
        <v>223</v>
      </c>
      <c r="AZ79" s="92">
        <v>20</v>
      </c>
      <c r="BA79" s="93">
        <v>19</v>
      </c>
      <c r="BB79" s="94">
        <v>19</v>
      </c>
      <c r="BC79" s="92">
        <v>32</v>
      </c>
      <c r="BD79" s="93">
        <v>27</v>
      </c>
      <c r="BE79" s="94">
        <v>26</v>
      </c>
      <c r="BF79" s="92">
        <f t="shared" si="108"/>
        <v>3.9122807017543857</v>
      </c>
      <c r="BG79" s="93">
        <f t="shared" si="109"/>
        <v>-3.3877192982456141</v>
      </c>
      <c r="BH79" s="94">
        <f t="shared" si="110"/>
        <v>-1.5131578947368429</v>
      </c>
      <c r="BI79" s="92">
        <f t="shared" si="111"/>
        <v>2.858974358974359</v>
      </c>
      <c r="BJ79" s="93">
        <f t="shared" si="112"/>
        <v>-1.703525641025641</v>
      </c>
      <c r="BK79" s="94">
        <f t="shared" si="113"/>
        <v>-0.9589268755935425</v>
      </c>
      <c r="BL79" s="92">
        <v>55</v>
      </c>
      <c r="BM79" s="93">
        <v>55</v>
      </c>
      <c r="BN79" s="94">
        <v>55</v>
      </c>
      <c r="BO79" s="92">
        <v>2214</v>
      </c>
      <c r="BP79" s="93">
        <v>6429</v>
      </c>
      <c r="BQ79" s="94">
        <v>1149</v>
      </c>
      <c r="BR79" s="92">
        <f t="shared" si="87"/>
        <v>554.92689295039168</v>
      </c>
      <c r="BS79" s="93">
        <f t="shared" si="114"/>
        <v>352.20557407053622</v>
      </c>
      <c r="BT79" s="94">
        <f t="shared" si="115"/>
        <v>219.1637882684816</v>
      </c>
      <c r="BU79" s="92">
        <f t="shared" si="88"/>
        <v>2859.2421524663678</v>
      </c>
      <c r="BV79" s="93">
        <f t="shared" si="116"/>
        <v>1834.5275405942216</v>
      </c>
      <c r="BW79" s="94">
        <f t="shared" si="117"/>
        <v>1114.1968816498763</v>
      </c>
      <c r="BX79" s="171">
        <f t="shared" si="89"/>
        <v>5.1524663677130045</v>
      </c>
      <c r="BY79" s="253">
        <f t="shared" si="118"/>
        <v>9.7671847165059056E-2</v>
      </c>
      <c r="BZ79" s="254">
        <f t="shared" si="119"/>
        <v>-4.4785047000011069E-2</v>
      </c>
      <c r="CA79" s="101">
        <f t="shared" si="120"/>
        <v>0.23472931562819202</v>
      </c>
      <c r="CB79" s="102">
        <f t="shared" si="121"/>
        <v>-0.21756894790602663</v>
      </c>
      <c r="CC79" s="250">
        <f t="shared" si="122"/>
        <v>-8.5519750374298625E-2</v>
      </c>
      <c r="CD79" s="284"/>
      <c r="CE79" s="285"/>
      <c r="CF79" s="275"/>
    </row>
    <row r="80" spans="1:84" s="143" customFormat="1" ht="15" customHeight="1" x14ac:dyDescent="0.2">
      <c r="A80" s="142" t="s">
        <v>91</v>
      </c>
      <c r="B80" s="197" t="s">
        <v>191</v>
      </c>
      <c r="C80" s="93">
        <v>1647.3929699999999</v>
      </c>
      <c r="D80" s="93">
        <v>8152.5119999999997</v>
      </c>
      <c r="E80" s="93">
        <v>1837.5288</v>
      </c>
      <c r="F80" s="92">
        <v>1351.7629999999999</v>
      </c>
      <c r="G80" s="93">
        <v>6971.585</v>
      </c>
      <c r="H80" s="94">
        <v>1578.16876</v>
      </c>
      <c r="I80" s="159">
        <f t="shared" si="83"/>
        <v>1.1643423989713242</v>
      </c>
      <c r="J80" s="251">
        <f t="shared" si="90"/>
        <v>-5.4357158569457775E-2</v>
      </c>
      <c r="K80" s="252">
        <f t="shared" si="91"/>
        <v>-5.0490665275544355E-3</v>
      </c>
      <c r="L80" s="92">
        <v>453.553</v>
      </c>
      <c r="M80" s="93">
        <v>1872.78</v>
      </c>
      <c r="N80" s="93">
        <v>690.67075999999997</v>
      </c>
      <c r="O80" s="98">
        <f t="shared" si="80"/>
        <v>0.43764062342737031</v>
      </c>
      <c r="P80" s="99">
        <f t="shared" si="92"/>
        <v>0.10211361166569316</v>
      </c>
      <c r="Q80" s="100">
        <f t="shared" si="93"/>
        <v>0.16901017568844151</v>
      </c>
      <c r="R80" s="92">
        <v>12.72099999999989</v>
      </c>
      <c r="S80" s="93">
        <v>62.751000000000204</v>
      </c>
      <c r="T80" s="94">
        <v>15.980000000000018</v>
      </c>
      <c r="U80" s="101">
        <f t="shared" si="84"/>
        <v>1.0125659818535514E-2</v>
      </c>
      <c r="V80" s="102">
        <f t="shared" si="94"/>
        <v>7.1498649784254402E-4</v>
      </c>
      <c r="W80" s="103">
        <f t="shared" si="95"/>
        <v>1.1246937541469701E-3</v>
      </c>
      <c r="X80" s="92">
        <v>885.48900000000003</v>
      </c>
      <c r="Y80" s="93">
        <v>5036.0540000000001</v>
      </c>
      <c r="Z80" s="94">
        <v>871.51800000000003</v>
      </c>
      <c r="AA80" s="101">
        <f t="shared" si="85"/>
        <v>0.55223371675409416</v>
      </c>
      <c r="AB80" s="102">
        <f t="shared" si="96"/>
        <v>-0.10282859816353573</v>
      </c>
      <c r="AC80" s="103">
        <f t="shared" si="97"/>
        <v>-0.17013486944258849</v>
      </c>
      <c r="AD80" s="92">
        <v>2098.0219999999999</v>
      </c>
      <c r="AE80" s="93">
        <v>2478.9583800000005</v>
      </c>
      <c r="AF80" s="93">
        <v>2618.8906299999999</v>
      </c>
      <c r="AG80" s="93">
        <f t="shared" si="98"/>
        <v>520.86862999999994</v>
      </c>
      <c r="AH80" s="94">
        <f t="shared" si="99"/>
        <v>139.93224999999939</v>
      </c>
      <c r="AI80" s="92">
        <v>772.26300000000003</v>
      </c>
      <c r="AJ80" s="93">
        <v>1057.2570000000001</v>
      </c>
      <c r="AK80" s="93">
        <v>1057.2570000000001</v>
      </c>
      <c r="AL80" s="93">
        <f t="shared" si="100"/>
        <v>284.99400000000003</v>
      </c>
      <c r="AM80" s="94">
        <f t="shared" si="101"/>
        <v>0</v>
      </c>
      <c r="AN80" s="101">
        <f t="shared" si="81"/>
        <v>1.4252242631516849</v>
      </c>
      <c r="AO80" s="102">
        <f t="shared" si="102"/>
        <v>0.1516835608382594</v>
      </c>
      <c r="AP80" s="103">
        <f t="shared" si="103"/>
        <v>1.1211513123850991</v>
      </c>
      <c r="AQ80" s="101">
        <f t="shared" si="82"/>
        <v>0.57536894115618764</v>
      </c>
      <c r="AR80" s="102">
        <f t="shared" si="104"/>
        <v>0.10659008021446581</v>
      </c>
      <c r="AS80" s="103">
        <f t="shared" si="105"/>
        <v>0.44568412744478186</v>
      </c>
      <c r="AT80" s="101">
        <f t="shared" si="86"/>
        <v>0.66992645323938615</v>
      </c>
      <c r="AU80" s="102">
        <f t="shared" si="106"/>
        <v>9.8625862825238109E-2</v>
      </c>
      <c r="AV80" s="103">
        <f t="shared" si="107"/>
        <v>0.51827413888045626</v>
      </c>
      <c r="AW80" s="92">
        <v>1449</v>
      </c>
      <c r="AX80" s="93">
        <v>5998</v>
      </c>
      <c r="AY80" s="94">
        <v>1577</v>
      </c>
      <c r="AZ80" s="92">
        <v>32</v>
      </c>
      <c r="BA80" s="93">
        <v>28</v>
      </c>
      <c r="BB80" s="94">
        <v>30</v>
      </c>
      <c r="BC80" s="92">
        <v>61</v>
      </c>
      <c r="BD80" s="93">
        <v>53</v>
      </c>
      <c r="BE80" s="94">
        <v>46</v>
      </c>
      <c r="BF80" s="92">
        <f t="shared" si="108"/>
        <v>17.522222222222222</v>
      </c>
      <c r="BG80" s="93">
        <f t="shared" si="109"/>
        <v>2.4284722222222221</v>
      </c>
      <c r="BH80" s="94">
        <f t="shared" si="110"/>
        <v>-0.32896825396825591</v>
      </c>
      <c r="BI80" s="92">
        <f t="shared" si="111"/>
        <v>11.427536231884057</v>
      </c>
      <c r="BJ80" s="93">
        <f t="shared" si="112"/>
        <v>3.5095034449988107</v>
      </c>
      <c r="BK80" s="94">
        <f t="shared" si="113"/>
        <v>1.996718621821163</v>
      </c>
      <c r="BL80" s="92">
        <v>106</v>
      </c>
      <c r="BM80" s="93">
        <v>109</v>
      </c>
      <c r="BN80" s="94">
        <v>109</v>
      </c>
      <c r="BO80" s="92">
        <v>4386</v>
      </c>
      <c r="BP80" s="93">
        <v>16008</v>
      </c>
      <c r="BQ80" s="94">
        <v>4392</v>
      </c>
      <c r="BR80" s="92">
        <f t="shared" si="87"/>
        <v>359.32804189435336</v>
      </c>
      <c r="BS80" s="93">
        <f t="shared" si="114"/>
        <v>51.128543490340576</v>
      </c>
      <c r="BT80" s="94">
        <f t="shared" si="115"/>
        <v>-76.178267450973976</v>
      </c>
      <c r="BU80" s="92">
        <f t="shared" si="88"/>
        <v>1000.741128725428</v>
      </c>
      <c r="BV80" s="93">
        <f t="shared" si="116"/>
        <v>67.847408918664655</v>
      </c>
      <c r="BW80" s="94">
        <f t="shared" si="117"/>
        <v>-161.57714403215789</v>
      </c>
      <c r="BX80" s="171">
        <f t="shared" si="89"/>
        <v>2.785034876347495</v>
      </c>
      <c r="BY80" s="253">
        <f t="shared" si="118"/>
        <v>-0.24188023752414045</v>
      </c>
      <c r="BZ80" s="254">
        <f t="shared" si="119"/>
        <v>0.11614524647086943</v>
      </c>
      <c r="CA80" s="101">
        <f t="shared" si="120"/>
        <v>0.45273683125450981</v>
      </c>
      <c r="CB80" s="102">
        <f t="shared" si="121"/>
        <v>-1.2177309088928834E-2</v>
      </c>
      <c r="CC80" s="250">
        <f t="shared" si="122"/>
        <v>5.0374131744644224E-2</v>
      </c>
      <c r="CD80" s="284"/>
      <c r="CE80" s="285"/>
      <c r="CF80" s="275"/>
    </row>
    <row r="81" spans="1:84" s="143" customFormat="1" ht="15" customHeight="1" x14ac:dyDescent="0.2">
      <c r="A81" s="142" t="s">
        <v>91</v>
      </c>
      <c r="B81" s="197" t="s">
        <v>192</v>
      </c>
      <c r="C81" s="93">
        <v>464.96161000000006</v>
      </c>
      <c r="D81" s="93">
        <v>1840.0893500000002</v>
      </c>
      <c r="E81" s="93">
        <v>499.46996000000001</v>
      </c>
      <c r="F81" s="92">
        <v>358.73448999999999</v>
      </c>
      <c r="G81" s="93">
        <v>1790.61483</v>
      </c>
      <c r="H81" s="94">
        <v>504.41146999999995</v>
      </c>
      <c r="I81" s="159">
        <f t="shared" si="83"/>
        <v>0.99020341468444417</v>
      </c>
      <c r="J81" s="251">
        <f t="shared" si="90"/>
        <v>-0.30591285782673838</v>
      </c>
      <c r="K81" s="252">
        <f t="shared" si="91"/>
        <v>-3.7426491631030845E-2</v>
      </c>
      <c r="L81" s="92">
        <v>256.50373000000002</v>
      </c>
      <c r="M81" s="93">
        <v>1342.77772</v>
      </c>
      <c r="N81" s="93">
        <v>383.69236000000001</v>
      </c>
      <c r="O81" s="98">
        <f t="shared" si="80"/>
        <v>0.76067334471993675</v>
      </c>
      <c r="P81" s="99">
        <f t="shared" si="92"/>
        <v>4.5649456161019453E-2</v>
      </c>
      <c r="Q81" s="100">
        <f t="shared" si="93"/>
        <v>1.0775769036393434E-2</v>
      </c>
      <c r="R81" s="92">
        <v>67.39867999999997</v>
      </c>
      <c r="S81" s="93">
        <v>275.50432999999998</v>
      </c>
      <c r="T81" s="94">
        <v>66.163339999999948</v>
      </c>
      <c r="U81" s="101">
        <f t="shared" si="84"/>
        <v>0.13116938042665832</v>
      </c>
      <c r="V81" s="102">
        <f t="shared" si="94"/>
        <v>-5.6709627248349381E-2</v>
      </c>
      <c r="W81" s="103">
        <f t="shared" si="95"/>
        <v>-2.2690805127596247E-2</v>
      </c>
      <c r="X81" s="92">
        <v>34.832080000000005</v>
      </c>
      <c r="Y81" s="93">
        <v>172.33277999999999</v>
      </c>
      <c r="Z81" s="94">
        <v>54.555769999999995</v>
      </c>
      <c r="AA81" s="101">
        <f t="shared" si="85"/>
        <v>0.1081572748534049</v>
      </c>
      <c r="AB81" s="102">
        <f t="shared" si="96"/>
        <v>1.1060171087329873E-2</v>
      </c>
      <c r="AC81" s="103">
        <f t="shared" si="97"/>
        <v>1.1915036091202771E-2</v>
      </c>
      <c r="AD81" s="92">
        <v>124.61564</v>
      </c>
      <c r="AE81" s="93">
        <v>181.33982</v>
      </c>
      <c r="AF81" s="93">
        <v>221.39419000000004</v>
      </c>
      <c r="AG81" s="93">
        <f t="shared" si="98"/>
        <v>96.778550000000038</v>
      </c>
      <c r="AH81" s="94">
        <f t="shared" si="99"/>
        <v>40.054370000000034</v>
      </c>
      <c r="AI81" s="92">
        <v>0</v>
      </c>
      <c r="AJ81" s="93">
        <v>0</v>
      </c>
      <c r="AK81" s="93">
        <v>0</v>
      </c>
      <c r="AL81" s="93">
        <f t="shared" si="100"/>
        <v>0</v>
      </c>
      <c r="AM81" s="94">
        <f t="shared" si="101"/>
        <v>0</v>
      </c>
      <c r="AN81" s="101">
        <f t="shared" si="81"/>
        <v>0.44325826922604122</v>
      </c>
      <c r="AO81" s="102">
        <f t="shared" si="102"/>
        <v>0.17524551866798982</v>
      </c>
      <c r="AP81" s="103">
        <f t="shared" si="103"/>
        <v>0.34470880476661159</v>
      </c>
      <c r="AQ81" s="101">
        <f t="shared" si="82"/>
        <v>0</v>
      </c>
      <c r="AR81" s="102">
        <f t="shared" si="104"/>
        <v>0</v>
      </c>
      <c r="AS81" s="103">
        <f t="shared" si="105"/>
        <v>0</v>
      </c>
      <c r="AT81" s="101">
        <f t="shared" si="86"/>
        <v>0</v>
      </c>
      <c r="AU81" s="102">
        <f t="shared" si="106"/>
        <v>0</v>
      </c>
      <c r="AV81" s="103">
        <f t="shared" si="107"/>
        <v>0</v>
      </c>
      <c r="AW81" s="92">
        <v>510</v>
      </c>
      <c r="AX81" s="93">
        <v>1466</v>
      </c>
      <c r="AY81" s="94">
        <v>288</v>
      </c>
      <c r="AZ81" s="92">
        <v>6.5</v>
      </c>
      <c r="BA81" s="93">
        <v>6.5</v>
      </c>
      <c r="BB81" s="94">
        <v>6.5</v>
      </c>
      <c r="BC81" s="92">
        <v>12</v>
      </c>
      <c r="BD81" s="93">
        <v>12</v>
      </c>
      <c r="BE81" s="94">
        <v>13</v>
      </c>
      <c r="BF81" s="92">
        <f t="shared" si="108"/>
        <v>14.769230769230768</v>
      </c>
      <c r="BG81" s="93">
        <f t="shared" si="109"/>
        <v>-11.384615384615389</v>
      </c>
      <c r="BH81" s="94">
        <f t="shared" si="110"/>
        <v>-4.0256410256410273</v>
      </c>
      <c r="BI81" s="92">
        <f t="shared" si="111"/>
        <v>7.3846153846153841</v>
      </c>
      <c r="BJ81" s="93">
        <f t="shared" si="112"/>
        <v>-6.7820512820512819</v>
      </c>
      <c r="BK81" s="94">
        <f t="shared" si="113"/>
        <v>-2.7959401709401712</v>
      </c>
      <c r="BL81" s="92">
        <v>45</v>
      </c>
      <c r="BM81" s="93">
        <v>45</v>
      </c>
      <c r="BN81" s="94">
        <v>45</v>
      </c>
      <c r="BO81" s="92">
        <v>4001</v>
      </c>
      <c r="BP81" s="93">
        <v>13811</v>
      </c>
      <c r="BQ81" s="94">
        <v>2690</v>
      </c>
      <c r="BR81" s="92">
        <f t="shared" si="87"/>
        <v>187.51355762081783</v>
      </c>
      <c r="BS81" s="93">
        <f t="shared" si="114"/>
        <v>97.852350422617391</v>
      </c>
      <c r="BT81" s="94">
        <f t="shared" si="115"/>
        <v>57.862205075745067</v>
      </c>
      <c r="BU81" s="92">
        <f t="shared" si="88"/>
        <v>1751.4287152777777</v>
      </c>
      <c r="BV81" s="93">
        <f t="shared" si="116"/>
        <v>1048.0277544934638</v>
      </c>
      <c r="BW81" s="94">
        <f t="shared" si="117"/>
        <v>529.99977257654973</v>
      </c>
      <c r="BX81" s="171">
        <f t="shared" si="89"/>
        <v>9.3402777777777786</v>
      </c>
      <c r="BY81" s="253">
        <f t="shared" si="118"/>
        <v>1.4951797385620926</v>
      </c>
      <c r="BZ81" s="254">
        <f t="shared" si="119"/>
        <v>-8.0595346369561227E-2</v>
      </c>
      <c r="CA81" s="101">
        <f t="shared" si="120"/>
        <v>0.67166042446941321</v>
      </c>
      <c r="CB81" s="102">
        <f t="shared" si="121"/>
        <v>-0.3273408239700375</v>
      </c>
      <c r="CC81" s="250">
        <f t="shared" si="122"/>
        <v>-0.16919193473911032</v>
      </c>
      <c r="CD81" s="284"/>
      <c r="CE81" s="285"/>
      <c r="CF81" s="275"/>
    </row>
    <row r="82" spans="1:84" s="143" customFormat="1" ht="15" customHeight="1" x14ac:dyDescent="0.2">
      <c r="A82" s="142" t="s">
        <v>95</v>
      </c>
      <c r="B82" s="197" t="s">
        <v>193</v>
      </c>
      <c r="C82" s="93">
        <v>562.03056000000004</v>
      </c>
      <c r="D82" s="93">
        <v>2457.2543200000005</v>
      </c>
      <c r="E82" s="93">
        <v>818.28830000000005</v>
      </c>
      <c r="F82" s="92">
        <v>544.58115999999995</v>
      </c>
      <c r="G82" s="93">
        <v>2480.0364900000004</v>
      </c>
      <c r="H82" s="94">
        <v>792.12199999999996</v>
      </c>
      <c r="I82" s="159">
        <f t="shared" si="83"/>
        <v>1.0330331691330377</v>
      </c>
      <c r="J82" s="251">
        <f t="shared" si="90"/>
        <v>9.9129680678955445E-4</v>
      </c>
      <c r="K82" s="252">
        <f t="shared" si="91"/>
        <v>4.2219392840576742E-2</v>
      </c>
      <c r="L82" s="92">
        <v>344.75749000000002</v>
      </c>
      <c r="M82" s="93">
        <v>1656.2984299999998</v>
      </c>
      <c r="N82" s="93">
        <v>503.55500000000001</v>
      </c>
      <c r="O82" s="98">
        <f t="shared" si="80"/>
        <v>0.63570384359984955</v>
      </c>
      <c r="P82" s="99">
        <f t="shared" si="92"/>
        <v>2.6347708467634456E-3</v>
      </c>
      <c r="Q82" s="100">
        <f t="shared" si="93"/>
        <v>-3.2148599974478498E-2</v>
      </c>
      <c r="R82" s="92">
        <v>132.43375999999995</v>
      </c>
      <c r="S82" s="93">
        <v>557.56506000000059</v>
      </c>
      <c r="T82" s="94">
        <v>182.11799999999994</v>
      </c>
      <c r="U82" s="101">
        <f t="shared" si="84"/>
        <v>0.22991155402829355</v>
      </c>
      <c r="V82" s="102">
        <f t="shared" si="94"/>
        <v>-1.3273061465933156E-2</v>
      </c>
      <c r="W82" s="103">
        <f t="shared" si="95"/>
        <v>5.0902410160803824E-3</v>
      </c>
      <c r="X82" s="92">
        <v>67.38991</v>
      </c>
      <c r="Y82" s="93">
        <v>266.173</v>
      </c>
      <c r="Z82" s="94">
        <v>106.449</v>
      </c>
      <c r="AA82" s="101">
        <f t="shared" si="85"/>
        <v>0.13438460237185687</v>
      </c>
      <c r="AB82" s="102">
        <f t="shared" si="96"/>
        <v>1.063829061916971E-2</v>
      </c>
      <c r="AC82" s="103">
        <f t="shared" si="97"/>
        <v>2.7058358958398074E-2</v>
      </c>
      <c r="AD82" s="92">
        <v>269.12783999999999</v>
      </c>
      <c r="AE82" s="93">
        <v>634.58746999999994</v>
      </c>
      <c r="AF82" s="93">
        <v>410.04435999999998</v>
      </c>
      <c r="AG82" s="93">
        <f t="shared" si="98"/>
        <v>140.91651999999999</v>
      </c>
      <c r="AH82" s="94">
        <f t="shared" si="99"/>
        <v>-224.54310999999996</v>
      </c>
      <c r="AI82" s="92">
        <v>0</v>
      </c>
      <c r="AJ82" s="93">
        <v>0</v>
      </c>
      <c r="AK82" s="93">
        <v>0</v>
      </c>
      <c r="AL82" s="93">
        <f t="shared" si="100"/>
        <v>0</v>
      </c>
      <c r="AM82" s="94">
        <f t="shared" si="101"/>
        <v>0</v>
      </c>
      <c r="AN82" s="101">
        <f t="shared" si="81"/>
        <v>0.5011001134930072</v>
      </c>
      <c r="AO82" s="102">
        <f t="shared" si="102"/>
        <v>2.2250991836704426E-2</v>
      </c>
      <c r="AP82" s="103">
        <f t="shared" si="103"/>
        <v>0.24284948602030842</v>
      </c>
      <c r="AQ82" s="101">
        <f t="shared" si="82"/>
        <v>0</v>
      </c>
      <c r="AR82" s="102">
        <f t="shared" si="104"/>
        <v>0</v>
      </c>
      <c r="AS82" s="103">
        <f t="shared" si="105"/>
        <v>0</v>
      </c>
      <c r="AT82" s="101">
        <f t="shared" si="86"/>
        <v>0</v>
      </c>
      <c r="AU82" s="102">
        <f t="shared" si="106"/>
        <v>0</v>
      </c>
      <c r="AV82" s="103">
        <f t="shared" si="107"/>
        <v>0</v>
      </c>
      <c r="AW82" s="92">
        <v>687</v>
      </c>
      <c r="AX82" s="93">
        <v>1877</v>
      </c>
      <c r="AY82" s="94">
        <v>532</v>
      </c>
      <c r="AZ82" s="92">
        <v>14</v>
      </c>
      <c r="BA82" s="93">
        <v>14</v>
      </c>
      <c r="BB82" s="94">
        <v>13</v>
      </c>
      <c r="BC82" s="92">
        <v>28</v>
      </c>
      <c r="BD82" s="93">
        <v>28</v>
      </c>
      <c r="BE82" s="94">
        <v>25</v>
      </c>
      <c r="BF82" s="92">
        <f t="shared" si="108"/>
        <v>13.641025641025641</v>
      </c>
      <c r="BG82" s="93">
        <f t="shared" si="109"/>
        <v>-2.7161172161172171</v>
      </c>
      <c r="BH82" s="94">
        <f t="shared" si="110"/>
        <v>2.4684065934065913</v>
      </c>
      <c r="BI82" s="92">
        <f t="shared" si="111"/>
        <v>7.0933333333333337</v>
      </c>
      <c r="BJ82" s="93">
        <f t="shared" si="112"/>
        <v>-1.0852380952380951</v>
      </c>
      <c r="BK82" s="94">
        <f t="shared" si="113"/>
        <v>1.5070238095238091</v>
      </c>
      <c r="BL82" s="92">
        <v>82</v>
      </c>
      <c r="BM82" s="93">
        <v>80</v>
      </c>
      <c r="BN82" s="94">
        <v>75</v>
      </c>
      <c r="BO82" s="92">
        <v>5902</v>
      </c>
      <c r="BP82" s="93">
        <v>19838</v>
      </c>
      <c r="BQ82" s="94">
        <v>4906</v>
      </c>
      <c r="BR82" s="92">
        <f t="shared" si="87"/>
        <v>161.45984508764778</v>
      </c>
      <c r="BS82" s="93">
        <f t="shared" si="114"/>
        <v>69.189231736241496</v>
      </c>
      <c r="BT82" s="94">
        <f t="shared" si="115"/>
        <v>36.445403611692527</v>
      </c>
      <c r="BU82" s="92">
        <f t="shared" si="88"/>
        <v>1488.9511278195489</v>
      </c>
      <c r="BV82" s="93">
        <f t="shared" si="116"/>
        <v>696.25657177879214</v>
      </c>
      <c r="BW82" s="94">
        <f t="shared" si="117"/>
        <v>167.67436170340602</v>
      </c>
      <c r="BX82" s="171">
        <f t="shared" si="89"/>
        <v>9.2218045112781954</v>
      </c>
      <c r="BY82" s="253">
        <f t="shared" si="118"/>
        <v>0.63082925654748223</v>
      </c>
      <c r="BZ82" s="254">
        <f t="shared" si="119"/>
        <v>-1.3471885627761466</v>
      </c>
      <c r="CA82" s="101">
        <f t="shared" si="120"/>
        <v>0.7349812734082396</v>
      </c>
      <c r="CB82" s="102">
        <f t="shared" si="121"/>
        <v>-7.3733442952407136E-2</v>
      </c>
      <c r="CC82" s="250">
        <f t="shared" si="122"/>
        <v>5.5597711764403979E-2</v>
      </c>
      <c r="CD82" s="284"/>
      <c r="CE82" s="285"/>
      <c r="CF82" s="275"/>
    </row>
    <row r="83" spans="1:84" s="140" customFormat="1" ht="15" customHeight="1" x14ac:dyDescent="0.2">
      <c r="A83" s="141" t="s">
        <v>100</v>
      </c>
      <c r="B83" s="198" t="s">
        <v>194</v>
      </c>
      <c r="C83" s="70">
        <v>1462.9797100000001</v>
      </c>
      <c r="D83" s="70">
        <v>6681.0845999999992</v>
      </c>
      <c r="E83" s="93">
        <v>1947.6525800000002</v>
      </c>
      <c r="F83" s="69">
        <v>1504.5215299999998</v>
      </c>
      <c r="G83" s="70">
        <v>6632.820573</v>
      </c>
      <c r="H83" s="94">
        <v>1843.97291</v>
      </c>
      <c r="I83" s="157">
        <f t="shared" si="83"/>
        <v>1.0562262435840233</v>
      </c>
      <c r="J83" s="225">
        <f t="shared" si="90"/>
        <v>8.3837559987052557E-2</v>
      </c>
      <c r="K83" s="158">
        <f t="shared" si="91"/>
        <v>4.8949697133111369E-2</v>
      </c>
      <c r="L83" s="69">
        <v>1146.77799</v>
      </c>
      <c r="M83" s="70">
        <v>4855.4008400000002</v>
      </c>
      <c r="N83" s="70">
        <v>1400.3052</v>
      </c>
      <c r="O83" s="75">
        <f t="shared" si="80"/>
        <v>0.75939575489750555</v>
      </c>
      <c r="P83" s="76">
        <f t="shared" si="92"/>
        <v>-2.8253015203446585E-3</v>
      </c>
      <c r="Q83" s="77">
        <f t="shared" si="93"/>
        <v>2.7369192960232991E-2</v>
      </c>
      <c r="R83" s="69">
        <v>264.16934999999972</v>
      </c>
      <c r="S83" s="93">
        <v>1358.7988929999997</v>
      </c>
      <c r="T83" s="94">
        <v>334.49810999999994</v>
      </c>
      <c r="U83" s="78">
        <f t="shared" si="84"/>
        <v>0.18140077231394899</v>
      </c>
      <c r="V83" s="79">
        <f t="shared" si="94"/>
        <v>5.8171434110114717E-3</v>
      </c>
      <c r="W83" s="80">
        <f t="shared" si="95"/>
        <v>-2.3459117689892922E-2</v>
      </c>
      <c r="X83" s="69">
        <v>93.574190000000002</v>
      </c>
      <c r="Y83" s="70">
        <v>418.62084000000004</v>
      </c>
      <c r="Z83" s="71">
        <v>109.1696</v>
      </c>
      <c r="AA83" s="78">
        <f t="shared" si="85"/>
        <v>5.9203472788545472E-2</v>
      </c>
      <c r="AB83" s="79">
        <f t="shared" si="96"/>
        <v>-2.9918418906668756E-3</v>
      </c>
      <c r="AC83" s="80">
        <f t="shared" si="97"/>
        <v>-3.910075270340041E-3</v>
      </c>
      <c r="AD83" s="69">
        <v>2795.9589999999998</v>
      </c>
      <c r="AE83" s="70">
        <v>3536.6873999999998</v>
      </c>
      <c r="AF83" s="70">
        <v>3033.8490899999997</v>
      </c>
      <c r="AG83" s="70">
        <f t="shared" si="98"/>
        <v>237.89008999999987</v>
      </c>
      <c r="AH83" s="71">
        <f t="shared" si="99"/>
        <v>-502.83831000000009</v>
      </c>
      <c r="AI83" s="69">
        <v>68.200100000000006</v>
      </c>
      <c r="AJ83" s="70">
        <v>0</v>
      </c>
      <c r="AK83" s="70">
        <v>0</v>
      </c>
      <c r="AL83" s="70">
        <f t="shared" si="100"/>
        <v>-68.200100000000006</v>
      </c>
      <c r="AM83" s="71">
        <f t="shared" si="101"/>
        <v>0</v>
      </c>
      <c r="AN83" s="78">
        <f t="shared" si="81"/>
        <v>1.5576952076329751</v>
      </c>
      <c r="AO83" s="79">
        <f t="shared" si="102"/>
        <v>-0.35344476299587235</v>
      </c>
      <c r="AP83" s="80">
        <f t="shared" si="103"/>
        <v>1.0283369354745893</v>
      </c>
      <c r="AQ83" s="78">
        <f t="shared" si="82"/>
        <v>0</v>
      </c>
      <c r="AR83" s="79">
        <f t="shared" si="104"/>
        <v>-4.6617256229753185E-2</v>
      </c>
      <c r="AS83" s="80">
        <f t="shared" si="105"/>
        <v>0</v>
      </c>
      <c r="AT83" s="78">
        <f t="shared" si="86"/>
        <v>0</v>
      </c>
      <c r="AU83" s="79">
        <f t="shared" si="106"/>
        <v>-4.5330092418152376E-2</v>
      </c>
      <c r="AV83" s="80">
        <f t="shared" si="107"/>
        <v>0</v>
      </c>
      <c r="AW83" s="69">
        <v>1490</v>
      </c>
      <c r="AX83" s="70">
        <v>6114</v>
      </c>
      <c r="AY83" s="71">
        <v>1568</v>
      </c>
      <c r="AZ83" s="69">
        <v>41.28</v>
      </c>
      <c r="BA83" s="70">
        <v>39.908333333333339</v>
      </c>
      <c r="BB83" s="71">
        <v>40.17</v>
      </c>
      <c r="BC83" s="69">
        <v>129.94999999999999</v>
      </c>
      <c r="BD83" s="70">
        <v>132.50833333333335</v>
      </c>
      <c r="BE83" s="71">
        <v>133.86000000000001</v>
      </c>
      <c r="BF83" s="92">
        <f t="shared" si="108"/>
        <v>13.011368351174177</v>
      </c>
      <c r="BG83" s="93">
        <f t="shared" si="109"/>
        <v>0.97971460440415115</v>
      </c>
      <c r="BH83" s="94">
        <f t="shared" si="110"/>
        <v>0.24461119936795761</v>
      </c>
      <c r="BI83" s="92">
        <f t="shared" si="111"/>
        <v>3.9045769211614121</v>
      </c>
      <c r="BJ83" s="93">
        <f t="shared" si="112"/>
        <v>8.259410725862848E-2</v>
      </c>
      <c r="BK83" s="94">
        <f t="shared" si="113"/>
        <v>5.9535728783575159E-2</v>
      </c>
      <c r="BL83" s="69">
        <v>140</v>
      </c>
      <c r="BM83" s="70">
        <v>140</v>
      </c>
      <c r="BN83" s="71">
        <v>140</v>
      </c>
      <c r="BO83" s="69">
        <v>6048</v>
      </c>
      <c r="BP83" s="70">
        <v>26314</v>
      </c>
      <c r="BQ83" s="71">
        <v>6632</v>
      </c>
      <c r="BR83" s="69">
        <f t="shared" si="87"/>
        <v>278.04175361881784</v>
      </c>
      <c r="BS83" s="70">
        <f t="shared" si="114"/>
        <v>29.278273129399878</v>
      </c>
      <c r="BT83" s="71">
        <f t="shared" si="115"/>
        <v>25.977431470911796</v>
      </c>
      <c r="BU83" s="69">
        <f t="shared" si="88"/>
        <v>1176.003131377551</v>
      </c>
      <c r="BV83" s="70">
        <f t="shared" si="116"/>
        <v>166.25713808896046</v>
      </c>
      <c r="BW83" s="71">
        <f t="shared" si="117"/>
        <v>91.145334027207582</v>
      </c>
      <c r="BX83" s="170">
        <f t="shared" si="89"/>
        <v>4.2295918367346941</v>
      </c>
      <c r="BY83" s="237">
        <f t="shared" si="118"/>
        <v>0.17053143405013049</v>
      </c>
      <c r="BZ83" s="165">
        <f t="shared" si="119"/>
        <v>-7.4300868531906872E-2</v>
      </c>
      <c r="CA83" s="101">
        <f t="shared" si="120"/>
        <v>0.53226324237560196</v>
      </c>
      <c r="CB83" s="102">
        <f t="shared" si="121"/>
        <v>4.6869983948635618E-2</v>
      </c>
      <c r="CC83" s="250">
        <f t="shared" si="122"/>
        <v>1.7312166054662681E-2</v>
      </c>
      <c r="CD83" s="284"/>
      <c r="CE83" s="285"/>
      <c r="CF83" s="275"/>
    </row>
    <row r="84" spans="1:84" s="143" customFormat="1" ht="15" customHeight="1" x14ac:dyDescent="0.2">
      <c r="A84" s="142" t="s">
        <v>100</v>
      </c>
      <c r="B84" s="197" t="s">
        <v>195</v>
      </c>
      <c r="C84" s="93">
        <v>69.003119999999996</v>
      </c>
      <c r="D84" s="93">
        <v>375.93608</v>
      </c>
      <c r="E84" s="93">
        <v>66.109189999999998</v>
      </c>
      <c r="F84" s="92">
        <v>183.17165</v>
      </c>
      <c r="G84" s="93">
        <v>736.67899999999997</v>
      </c>
      <c r="H84" s="94">
        <v>201.14289000000002</v>
      </c>
      <c r="I84" s="159">
        <f t="shared" si="83"/>
        <v>0.32866779432273241</v>
      </c>
      <c r="J84" s="251">
        <f t="shared" si="90"/>
        <v>-4.8045086737191434E-2</v>
      </c>
      <c r="K84" s="252">
        <f t="shared" si="91"/>
        <v>-0.18164413258165879</v>
      </c>
      <c r="L84" s="92">
        <v>118.98022999999999</v>
      </c>
      <c r="M84" s="93">
        <v>480.69299999999998</v>
      </c>
      <c r="N84" s="93">
        <v>130.61490000000001</v>
      </c>
      <c r="O84" s="98">
        <f t="shared" si="80"/>
        <v>0.64936374335677483</v>
      </c>
      <c r="P84" s="99">
        <f t="shared" si="92"/>
        <v>-1.9217864316345423E-4</v>
      </c>
      <c r="Q84" s="100">
        <f t="shared" si="93"/>
        <v>-3.1497665980358969E-3</v>
      </c>
      <c r="R84" s="92">
        <v>61.801350000000006</v>
      </c>
      <c r="S84" s="93">
        <v>237.29499999999999</v>
      </c>
      <c r="T84" s="94">
        <v>67.18310000000001</v>
      </c>
      <c r="U84" s="101">
        <f t="shared" si="84"/>
        <v>0.3340068346437699</v>
      </c>
      <c r="V84" s="102">
        <f t="shared" si="94"/>
        <v>-3.3889905289574696E-3</v>
      </c>
      <c r="W84" s="103">
        <f t="shared" si="95"/>
        <v>1.1892318008980551E-2</v>
      </c>
      <c r="X84" s="92">
        <v>2.3900700000000001</v>
      </c>
      <c r="Y84" s="93">
        <v>18.690999999999999</v>
      </c>
      <c r="Z84" s="94">
        <v>3.3448899999999999</v>
      </c>
      <c r="AA84" s="101">
        <f t="shared" si="85"/>
        <v>1.6629421999455211E-2</v>
      </c>
      <c r="AB84" s="102">
        <f t="shared" si="96"/>
        <v>3.5811691721208492E-3</v>
      </c>
      <c r="AC84" s="103">
        <f t="shared" si="97"/>
        <v>-8.7425514109447031E-3</v>
      </c>
      <c r="AD84" s="92">
        <v>773.64324999999997</v>
      </c>
      <c r="AE84" s="93">
        <v>1043.58449</v>
      </c>
      <c r="AF84" s="93">
        <v>1175.56168</v>
      </c>
      <c r="AG84" s="93">
        <f t="shared" si="98"/>
        <v>401.91843000000006</v>
      </c>
      <c r="AH84" s="94">
        <f t="shared" si="99"/>
        <v>131.97719000000006</v>
      </c>
      <c r="AI84" s="92">
        <v>612.62065999999993</v>
      </c>
      <c r="AJ84" s="93">
        <v>0</v>
      </c>
      <c r="AK84" s="93">
        <v>913.73694999999998</v>
      </c>
      <c r="AL84" s="93">
        <f t="shared" si="100"/>
        <v>301.11629000000005</v>
      </c>
      <c r="AM84" s="94">
        <f t="shared" si="101"/>
        <v>913.73694999999998</v>
      </c>
      <c r="AN84" s="101">
        <f t="shared" si="81"/>
        <v>17.782121971241821</v>
      </c>
      <c r="AO84" s="102">
        <f t="shared" si="102"/>
        <v>6.5704079212104602</v>
      </c>
      <c r="AP84" s="103">
        <f t="shared" si="103"/>
        <v>15.006159392709854</v>
      </c>
      <c r="AQ84" s="101">
        <f t="shared" si="82"/>
        <v>13.821632816859502</v>
      </c>
      <c r="AR84" s="102">
        <f t="shared" si="104"/>
        <v>4.9434739741868814</v>
      </c>
      <c r="AS84" s="103">
        <f t="shared" si="105"/>
        <v>13.821632816859502</v>
      </c>
      <c r="AT84" s="101">
        <f t="shared" si="86"/>
        <v>4.5427255718559074</v>
      </c>
      <c r="AU84" s="102">
        <f t="shared" si="106"/>
        <v>1.1982087757250657</v>
      </c>
      <c r="AV84" s="103">
        <f t="shared" si="107"/>
        <v>4.5427255718559074</v>
      </c>
      <c r="AW84" s="92">
        <v>33</v>
      </c>
      <c r="AX84" s="93">
        <v>82</v>
      </c>
      <c r="AY84" s="94">
        <v>25</v>
      </c>
      <c r="AZ84" s="92">
        <v>4</v>
      </c>
      <c r="BA84" s="93">
        <v>12</v>
      </c>
      <c r="BB84" s="94">
        <v>4</v>
      </c>
      <c r="BC84" s="92">
        <v>10.5</v>
      </c>
      <c r="BD84" s="93">
        <v>8</v>
      </c>
      <c r="BE84" s="94">
        <v>12</v>
      </c>
      <c r="BF84" s="92">
        <f t="shared" si="108"/>
        <v>2.0833333333333335</v>
      </c>
      <c r="BG84" s="93">
        <f t="shared" si="109"/>
        <v>-0.66666666666666652</v>
      </c>
      <c r="BH84" s="94">
        <f t="shared" si="110"/>
        <v>1.5138888888888891</v>
      </c>
      <c r="BI84" s="92">
        <f t="shared" si="111"/>
        <v>0.69444444444444453</v>
      </c>
      <c r="BJ84" s="93">
        <f t="shared" si="112"/>
        <v>-0.35317460317460314</v>
      </c>
      <c r="BK84" s="94">
        <f t="shared" si="113"/>
        <v>-0.1597222222222221</v>
      </c>
      <c r="BL84" s="92">
        <v>30</v>
      </c>
      <c r="BM84" s="93">
        <v>30</v>
      </c>
      <c r="BN84" s="94">
        <v>30</v>
      </c>
      <c r="BO84" s="92">
        <v>1263</v>
      </c>
      <c r="BP84" s="93">
        <v>5201</v>
      </c>
      <c r="BQ84" s="94">
        <v>1031</v>
      </c>
      <c r="BR84" s="92">
        <f t="shared" si="87"/>
        <v>195.09494665373424</v>
      </c>
      <c r="BS84" s="93">
        <f t="shared" si="114"/>
        <v>50.065928443124591</v>
      </c>
      <c r="BT84" s="94">
        <f t="shared" si="115"/>
        <v>53.453146999821541</v>
      </c>
      <c r="BU84" s="92">
        <f>H84*1000/AY84</f>
        <v>8045.7156000000004</v>
      </c>
      <c r="BV84" s="93">
        <f t="shared" si="116"/>
        <v>2495.0595393939402</v>
      </c>
      <c r="BW84" s="94">
        <f t="shared" si="117"/>
        <v>-938.17464390243822</v>
      </c>
      <c r="BX84" s="171">
        <f t="shared" si="89"/>
        <v>41.24</v>
      </c>
      <c r="BY84" s="253">
        <f t="shared" si="118"/>
        <v>2.9672727272727286</v>
      </c>
      <c r="BZ84" s="254">
        <f t="shared" si="119"/>
        <v>-22.186829268292684</v>
      </c>
      <c r="CA84" s="101">
        <f t="shared" si="120"/>
        <v>0.38614232209737831</v>
      </c>
      <c r="CB84" s="102">
        <f t="shared" si="121"/>
        <v>-8.6891385767790263E-2</v>
      </c>
      <c r="CC84" s="250">
        <f t="shared" si="122"/>
        <v>-8.8834846852393401E-2</v>
      </c>
      <c r="CD84" s="284"/>
      <c r="CE84" s="285"/>
      <c r="CF84" s="275"/>
    </row>
    <row r="85" spans="1:84" s="143" customFormat="1" ht="15" customHeight="1" x14ac:dyDescent="0.2">
      <c r="A85" s="142" t="s">
        <v>100</v>
      </c>
      <c r="B85" s="197" t="s">
        <v>196</v>
      </c>
      <c r="C85" s="93">
        <v>9127.4142400000001</v>
      </c>
      <c r="D85" s="93">
        <v>40048.894039999999</v>
      </c>
      <c r="E85" s="93">
        <v>9989.9826499999999</v>
      </c>
      <c r="F85" s="92">
        <v>9077.6932699999998</v>
      </c>
      <c r="G85" s="93">
        <v>39867.144839999994</v>
      </c>
      <c r="H85" s="94">
        <v>9950.7301099999986</v>
      </c>
      <c r="I85" s="159">
        <f t="shared" si="83"/>
        <v>1.0039446894414867</v>
      </c>
      <c r="J85" s="251">
        <f t="shared" si="90"/>
        <v>-1.5325797855225698E-3</v>
      </c>
      <c r="K85" s="252">
        <f t="shared" si="91"/>
        <v>-6.1418229937726387E-4</v>
      </c>
      <c r="L85" s="92">
        <v>1655.1608399999998</v>
      </c>
      <c r="M85" s="93">
        <v>7144.8294299999998</v>
      </c>
      <c r="N85" s="93">
        <v>1769.8444500000001</v>
      </c>
      <c r="O85" s="98">
        <f t="shared" si="80"/>
        <v>0.17786076302294568</v>
      </c>
      <c r="P85" s="99">
        <f t="shared" si="92"/>
        <v>-4.4719938537360338E-3</v>
      </c>
      <c r="Q85" s="100">
        <f t="shared" si="93"/>
        <v>-1.355216919298935E-3</v>
      </c>
      <c r="R85" s="92">
        <v>845.20177999999942</v>
      </c>
      <c r="S85" s="93">
        <v>3115.0652699999955</v>
      </c>
      <c r="T85" s="94">
        <v>1290.5950599999978</v>
      </c>
      <c r="U85" s="101">
        <f t="shared" si="84"/>
        <v>0.12969852922681652</v>
      </c>
      <c r="V85" s="102">
        <f t="shared" si="94"/>
        <v>3.6590979229150708E-2</v>
      </c>
      <c r="W85" s="103">
        <f t="shared" si="95"/>
        <v>5.1562377704007942E-2</v>
      </c>
      <c r="X85" s="92">
        <v>6577.3306500000008</v>
      </c>
      <c r="Y85" s="93">
        <v>29607.25014</v>
      </c>
      <c r="Z85" s="94">
        <v>6890.2906000000003</v>
      </c>
      <c r="AA85" s="101">
        <f t="shared" si="85"/>
        <v>0.6924407077502378</v>
      </c>
      <c r="AB85" s="102">
        <f t="shared" si="96"/>
        <v>-3.2118985375414688E-2</v>
      </c>
      <c r="AC85" s="103">
        <f t="shared" si="97"/>
        <v>-5.0207160784709104E-2</v>
      </c>
      <c r="AD85" s="92">
        <v>6113.4383700000026</v>
      </c>
      <c r="AE85" s="93">
        <v>8033.8137600000018</v>
      </c>
      <c r="AF85" s="93">
        <v>8798.621509999999</v>
      </c>
      <c r="AG85" s="93">
        <f t="shared" si="98"/>
        <v>2685.1831399999965</v>
      </c>
      <c r="AH85" s="94">
        <f t="shared" si="99"/>
        <v>764.80774999999721</v>
      </c>
      <c r="AI85" s="92">
        <v>0</v>
      </c>
      <c r="AJ85" s="93">
        <v>388</v>
      </c>
      <c r="AK85" s="93">
        <v>201</v>
      </c>
      <c r="AL85" s="93">
        <f t="shared" si="100"/>
        <v>201</v>
      </c>
      <c r="AM85" s="94">
        <f t="shared" si="101"/>
        <v>-187</v>
      </c>
      <c r="AN85" s="101">
        <f t="shared" si="81"/>
        <v>0.88074442351508975</v>
      </c>
      <c r="AO85" s="102">
        <f t="shared" si="102"/>
        <v>0.21095578357274369</v>
      </c>
      <c r="AP85" s="103">
        <f t="shared" si="103"/>
        <v>0.68014428329708532</v>
      </c>
      <c r="AQ85" s="101">
        <f t="shared" si="82"/>
        <v>2.0120155063532569E-2</v>
      </c>
      <c r="AR85" s="102">
        <f t="shared" si="104"/>
        <v>2.0120155063532569E-2</v>
      </c>
      <c r="AS85" s="103">
        <f t="shared" si="105"/>
        <v>1.0431997392749607E-2</v>
      </c>
      <c r="AT85" s="101">
        <f t="shared" si="86"/>
        <v>2.0199522826772762E-2</v>
      </c>
      <c r="AU85" s="102">
        <f t="shared" si="106"/>
        <v>2.0199522826772762E-2</v>
      </c>
      <c r="AV85" s="103">
        <f t="shared" si="107"/>
        <v>1.0467198087763434E-2</v>
      </c>
      <c r="AW85" s="92">
        <v>2414</v>
      </c>
      <c r="AX85" s="93">
        <v>8913</v>
      </c>
      <c r="AY85" s="94">
        <v>2426</v>
      </c>
      <c r="AZ85" s="92">
        <v>73</v>
      </c>
      <c r="BA85" s="93">
        <v>74</v>
      </c>
      <c r="BB85" s="94">
        <v>75</v>
      </c>
      <c r="BC85" s="92">
        <v>110</v>
      </c>
      <c r="BD85" s="93">
        <v>111.75</v>
      </c>
      <c r="BE85" s="94">
        <v>112</v>
      </c>
      <c r="BF85" s="92">
        <f t="shared" si="108"/>
        <v>10.782222222222222</v>
      </c>
      <c r="BG85" s="93">
        <f t="shared" si="109"/>
        <v>-0.24060882800608852</v>
      </c>
      <c r="BH85" s="94">
        <f t="shared" si="110"/>
        <v>0.74506006006005876</v>
      </c>
      <c r="BI85" s="92">
        <f t="shared" si="111"/>
        <v>7.2202380952380949</v>
      </c>
      <c r="BJ85" s="93">
        <f t="shared" si="112"/>
        <v>-9.4913419913420505E-2</v>
      </c>
      <c r="BK85" s="94">
        <f t="shared" si="113"/>
        <v>0.5737056567593477</v>
      </c>
      <c r="BL85" s="92">
        <v>151</v>
      </c>
      <c r="BM85" s="93">
        <v>151</v>
      </c>
      <c r="BN85" s="94">
        <v>151</v>
      </c>
      <c r="BO85" s="92">
        <v>9743</v>
      </c>
      <c r="BP85" s="93">
        <v>36170</v>
      </c>
      <c r="BQ85" s="94">
        <v>9003</v>
      </c>
      <c r="BR85" s="92">
        <f t="shared" si="87"/>
        <v>1105.2682561368433</v>
      </c>
      <c r="BS85" s="93">
        <f t="shared" si="114"/>
        <v>173.55386939764594</v>
      </c>
      <c r="BT85" s="94">
        <f t="shared" si="115"/>
        <v>3.0524739969484926</v>
      </c>
      <c r="BU85" s="92">
        <f t="shared" si="88"/>
        <v>4101.7024361088206</v>
      </c>
      <c r="BV85" s="93">
        <f t="shared" si="116"/>
        <v>341.26611879316215</v>
      </c>
      <c r="BW85" s="94">
        <f t="shared" si="117"/>
        <v>-371.21856018872222</v>
      </c>
      <c r="BX85" s="171">
        <f t="shared" si="89"/>
        <v>3.7110469909315746</v>
      </c>
      <c r="BY85" s="253">
        <f t="shared" si="118"/>
        <v>-0.3249927770883092</v>
      </c>
      <c r="BZ85" s="254">
        <f t="shared" si="119"/>
        <v>-0.34707036573845773</v>
      </c>
      <c r="CA85" s="101">
        <f t="shared" si="120"/>
        <v>0.66991591636282455</v>
      </c>
      <c r="CB85" s="102">
        <f t="shared" si="121"/>
        <v>-5.5063620805119506E-2</v>
      </c>
      <c r="CC85" s="250">
        <f t="shared" si="122"/>
        <v>1.3651741455811939E-2</v>
      </c>
      <c r="CD85" s="284"/>
      <c r="CE85" s="285"/>
      <c r="CF85" s="275"/>
    </row>
    <row r="86" spans="1:84" s="140" customFormat="1" ht="15" customHeight="1" x14ac:dyDescent="0.2">
      <c r="A86" s="141" t="s">
        <v>100</v>
      </c>
      <c r="B86" s="198" t="s">
        <v>197</v>
      </c>
      <c r="C86" s="70">
        <v>685.8</v>
      </c>
      <c r="D86" s="70">
        <v>2968.93858</v>
      </c>
      <c r="E86" s="93">
        <v>788.15496999999993</v>
      </c>
      <c r="F86" s="69">
        <v>758.24900000000002</v>
      </c>
      <c r="G86" s="70">
        <v>2927.931</v>
      </c>
      <c r="H86" s="94">
        <v>782.78499999999997</v>
      </c>
      <c r="I86" s="157">
        <f t="shared" si="83"/>
        <v>1.0068600829091001</v>
      </c>
      <c r="J86" s="225">
        <f t="shared" si="90"/>
        <v>0.10240785151809273</v>
      </c>
      <c r="K86" s="158">
        <f t="shared" si="91"/>
        <v>-7.1455681803551663E-3</v>
      </c>
      <c r="L86" s="69">
        <v>350.21199999999999</v>
      </c>
      <c r="M86" s="70">
        <v>1541.6679999999999</v>
      </c>
      <c r="N86" s="70">
        <v>430.87900000000002</v>
      </c>
      <c r="O86" s="75">
        <f t="shared" si="80"/>
        <v>0.55044360839821926</v>
      </c>
      <c r="P86" s="76">
        <f t="shared" si="92"/>
        <v>8.8574222484093468E-2</v>
      </c>
      <c r="Q86" s="77">
        <f t="shared" si="93"/>
        <v>2.3905243935395615E-2</v>
      </c>
      <c r="R86" s="69">
        <v>142.65200000000004</v>
      </c>
      <c r="S86" s="93">
        <v>356.87200000000007</v>
      </c>
      <c r="T86" s="94">
        <v>104.14899999999994</v>
      </c>
      <c r="U86" s="78">
        <f t="shared" si="84"/>
        <v>0.13304930472607415</v>
      </c>
      <c r="V86" s="79">
        <f t="shared" si="94"/>
        <v>-5.5084144839965543E-2</v>
      </c>
      <c r="W86" s="80">
        <f t="shared" si="95"/>
        <v>1.1163918765817557E-2</v>
      </c>
      <c r="X86" s="69">
        <v>265.38499999999999</v>
      </c>
      <c r="Y86" s="70">
        <v>1029.3910000000001</v>
      </c>
      <c r="Z86" s="71">
        <v>247.75700000000001</v>
      </c>
      <c r="AA86" s="78">
        <f t="shared" si="85"/>
        <v>0.31650708687570661</v>
      </c>
      <c r="AB86" s="79">
        <f t="shared" si="96"/>
        <v>-3.3490077644127869E-2</v>
      </c>
      <c r="AC86" s="80">
        <f t="shared" si="97"/>
        <v>-3.5069162701213075E-2</v>
      </c>
      <c r="AD86" s="69">
        <v>1240.165</v>
      </c>
      <c r="AE86" s="70">
        <v>1078.0993000000001</v>
      </c>
      <c r="AF86" s="70">
        <v>759.31054000000006</v>
      </c>
      <c r="AG86" s="70">
        <f t="shared" si="98"/>
        <v>-480.8544599999999</v>
      </c>
      <c r="AH86" s="71">
        <f t="shared" si="99"/>
        <v>-318.78876000000002</v>
      </c>
      <c r="AI86" s="69">
        <v>117.31</v>
      </c>
      <c r="AJ86" s="70">
        <v>0</v>
      </c>
      <c r="AK86" s="70">
        <v>0</v>
      </c>
      <c r="AL86" s="70">
        <f t="shared" si="100"/>
        <v>-117.31</v>
      </c>
      <c r="AM86" s="71">
        <f t="shared" si="101"/>
        <v>0</v>
      </c>
      <c r="AN86" s="78">
        <f t="shared" si="81"/>
        <v>0.96340259073669243</v>
      </c>
      <c r="AO86" s="79">
        <f t="shared" si="102"/>
        <v>-0.8449453241072854</v>
      </c>
      <c r="AP86" s="80">
        <f t="shared" si="103"/>
        <v>0.60027641922795072</v>
      </c>
      <c r="AQ86" s="78">
        <f t="shared" si="82"/>
        <v>0</v>
      </c>
      <c r="AR86" s="79">
        <f t="shared" si="104"/>
        <v>-0.17105570137066201</v>
      </c>
      <c r="AS86" s="80">
        <f t="shared" si="105"/>
        <v>0</v>
      </c>
      <c r="AT86" s="78">
        <f t="shared" si="86"/>
        <v>0</v>
      </c>
      <c r="AU86" s="79">
        <f t="shared" si="106"/>
        <v>-0.15471171079684906</v>
      </c>
      <c r="AV86" s="80">
        <f t="shared" si="107"/>
        <v>0</v>
      </c>
      <c r="AW86" s="69">
        <v>675</v>
      </c>
      <c r="AX86" s="70">
        <v>2669</v>
      </c>
      <c r="AY86" s="71">
        <v>715</v>
      </c>
      <c r="AZ86" s="69">
        <v>16</v>
      </c>
      <c r="BA86" s="70">
        <v>16</v>
      </c>
      <c r="BB86" s="71">
        <v>16</v>
      </c>
      <c r="BC86" s="69">
        <v>23</v>
      </c>
      <c r="BD86" s="70">
        <v>21</v>
      </c>
      <c r="BE86" s="71">
        <v>21</v>
      </c>
      <c r="BF86" s="92">
        <f t="shared" si="108"/>
        <v>14.895833333333334</v>
      </c>
      <c r="BG86" s="93">
        <f t="shared" si="109"/>
        <v>0.83333333333333393</v>
      </c>
      <c r="BH86" s="94">
        <f t="shared" si="110"/>
        <v>0.99479166666666785</v>
      </c>
      <c r="BI86" s="92">
        <f t="shared" si="111"/>
        <v>11.34920634920635</v>
      </c>
      <c r="BJ86" s="93">
        <f t="shared" si="112"/>
        <v>1.5665976535541759</v>
      </c>
      <c r="BK86" s="94">
        <f t="shared" si="113"/>
        <v>0.75793650793650791</v>
      </c>
      <c r="BL86" s="69">
        <v>40</v>
      </c>
      <c r="BM86" s="70">
        <v>40</v>
      </c>
      <c r="BN86" s="71">
        <v>40</v>
      </c>
      <c r="BO86" s="69">
        <v>1054</v>
      </c>
      <c r="BP86" s="70">
        <v>4919</v>
      </c>
      <c r="BQ86" s="71">
        <v>820</v>
      </c>
      <c r="BR86" s="69">
        <f t="shared" si="87"/>
        <v>954.61585365853659</v>
      </c>
      <c r="BS86" s="70">
        <f t="shared" si="114"/>
        <v>235.21452538529184</v>
      </c>
      <c r="BT86" s="71">
        <f t="shared" si="115"/>
        <v>359.38694534383853</v>
      </c>
      <c r="BU86" s="69">
        <f t="shared" si="88"/>
        <v>1094.8041958041958</v>
      </c>
      <c r="BV86" s="70">
        <f t="shared" si="116"/>
        <v>-28.52765604765591</v>
      </c>
      <c r="BW86" s="71">
        <f t="shared" si="117"/>
        <v>-2.2100417379547252</v>
      </c>
      <c r="BX86" s="170">
        <f t="shared" si="89"/>
        <v>1.1468531468531469</v>
      </c>
      <c r="BY86" s="237">
        <f t="shared" si="118"/>
        <v>-0.41462833462833459</v>
      </c>
      <c r="BZ86" s="165">
        <f t="shared" si="119"/>
        <v>-0.69615921732819452</v>
      </c>
      <c r="CA86" s="101">
        <f t="shared" si="120"/>
        <v>0.2303370786516854</v>
      </c>
      <c r="CB86" s="102">
        <f t="shared" si="121"/>
        <v>-6.5730337078651668E-2</v>
      </c>
      <c r="CC86" s="250">
        <f t="shared" si="122"/>
        <v>-0.10658072956749265</v>
      </c>
      <c r="CD86" s="284"/>
      <c r="CE86" s="285"/>
      <c r="CF86" s="275"/>
    </row>
    <row r="87" spans="1:84" s="143" customFormat="1" ht="15" customHeight="1" x14ac:dyDescent="0.2">
      <c r="A87" s="142" t="s">
        <v>103</v>
      </c>
      <c r="B87" s="197" t="s">
        <v>198</v>
      </c>
      <c r="C87" s="93">
        <v>323.99099999999999</v>
      </c>
      <c r="D87" s="93">
        <v>1440.28692</v>
      </c>
      <c r="E87" s="93">
        <v>468.04199999999997</v>
      </c>
      <c r="F87" s="92">
        <v>308.82</v>
      </c>
      <c r="G87" s="93">
        <v>1413.7819999999999</v>
      </c>
      <c r="H87" s="94">
        <v>519.81399999999996</v>
      </c>
      <c r="I87" s="159">
        <f t="shared" si="83"/>
        <v>0.90040283639917351</v>
      </c>
      <c r="J87" s="251">
        <f t="shared" si="90"/>
        <v>-0.14872286789458988</v>
      </c>
      <c r="K87" s="252">
        <f t="shared" si="91"/>
        <v>-0.1183446932765474</v>
      </c>
      <c r="L87" s="92">
        <v>189.803</v>
      </c>
      <c r="M87" s="93">
        <v>977.83799999999997</v>
      </c>
      <c r="N87" s="93">
        <v>338.91500000000002</v>
      </c>
      <c r="O87" s="98">
        <f t="shared" si="80"/>
        <v>0.65199282820393456</v>
      </c>
      <c r="P87" s="99">
        <f t="shared" si="92"/>
        <v>3.7385613645292026E-2</v>
      </c>
      <c r="Q87" s="100">
        <f t="shared" si="93"/>
        <v>-3.9654115950114699E-2</v>
      </c>
      <c r="R87" s="92">
        <v>96.74199999999999</v>
      </c>
      <c r="S87" s="93">
        <v>369.06399999999996</v>
      </c>
      <c r="T87" s="94">
        <v>164.31599999999995</v>
      </c>
      <c r="U87" s="101">
        <f t="shared" si="84"/>
        <v>0.31610537615377798</v>
      </c>
      <c r="V87" s="102">
        <f t="shared" si="94"/>
        <v>2.8419864769436143E-3</v>
      </c>
      <c r="W87" s="103">
        <f t="shared" si="95"/>
        <v>5.5058057684593931E-2</v>
      </c>
      <c r="X87" s="92">
        <v>22.274999999999999</v>
      </c>
      <c r="Y87" s="93">
        <v>66.88</v>
      </c>
      <c r="Z87" s="94">
        <v>16.582999999999998</v>
      </c>
      <c r="AA87" s="101">
        <f t="shared" si="85"/>
        <v>3.1901795642287435E-2</v>
      </c>
      <c r="AB87" s="102">
        <f t="shared" si="96"/>
        <v>-4.0227600122235578E-2</v>
      </c>
      <c r="AC87" s="103">
        <f t="shared" si="97"/>
        <v>-1.540394173447928E-2</v>
      </c>
      <c r="AD87" s="92">
        <v>784.50389000000007</v>
      </c>
      <c r="AE87" s="93">
        <v>931.14599999999996</v>
      </c>
      <c r="AF87" s="93">
        <v>848.58500000000004</v>
      </c>
      <c r="AG87" s="93">
        <f t="shared" si="98"/>
        <v>64.081109999999967</v>
      </c>
      <c r="AH87" s="94">
        <f t="shared" si="99"/>
        <v>-82.560999999999922</v>
      </c>
      <c r="AI87" s="92">
        <v>38.903059999999996</v>
      </c>
      <c r="AJ87" s="93">
        <v>22.33</v>
      </c>
      <c r="AK87" s="93">
        <v>19.143000000000001</v>
      </c>
      <c r="AL87" s="93">
        <f t="shared" si="100"/>
        <v>-19.760059999999996</v>
      </c>
      <c r="AM87" s="94">
        <f t="shared" si="101"/>
        <v>-3.1869999999999976</v>
      </c>
      <c r="AN87" s="101">
        <f t="shared" si="81"/>
        <v>1.8130531020720364</v>
      </c>
      <c r="AO87" s="102">
        <f t="shared" si="102"/>
        <v>-0.60832246082940267</v>
      </c>
      <c r="AP87" s="103">
        <f t="shared" si="103"/>
        <v>1.1665527506004005</v>
      </c>
      <c r="AQ87" s="101">
        <f t="shared" si="82"/>
        <v>4.09001756252644E-2</v>
      </c>
      <c r="AR87" s="102">
        <f t="shared" si="104"/>
        <v>-7.9174332617248516E-2</v>
      </c>
      <c r="AS87" s="103">
        <f t="shared" si="105"/>
        <v>2.5396320323988735E-2</v>
      </c>
      <c r="AT87" s="101">
        <f t="shared" si="86"/>
        <v>3.6826634142212412E-2</v>
      </c>
      <c r="AU87" s="102">
        <f t="shared" si="106"/>
        <v>-8.9146618885441231E-2</v>
      </c>
      <c r="AV87" s="103">
        <f t="shared" si="107"/>
        <v>2.1032119853588001E-2</v>
      </c>
      <c r="AW87" s="92">
        <v>406</v>
      </c>
      <c r="AX87" s="93">
        <v>1061</v>
      </c>
      <c r="AY87" s="94">
        <v>222</v>
      </c>
      <c r="AZ87" s="92">
        <v>12</v>
      </c>
      <c r="BA87" s="93">
        <v>12</v>
      </c>
      <c r="BB87" s="94">
        <v>11</v>
      </c>
      <c r="BC87" s="92">
        <v>18</v>
      </c>
      <c r="BD87" s="93">
        <v>18</v>
      </c>
      <c r="BE87" s="94">
        <v>20</v>
      </c>
      <c r="BF87" s="92">
        <f t="shared" si="108"/>
        <v>6.7272727272727275</v>
      </c>
      <c r="BG87" s="93">
        <f t="shared" si="109"/>
        <v>-4.5505050505050511</v>
      </c>
      <c r="BH87" s="94">
        <f t="shared" si="110"/>
        <v>-0.64078282828282873</v>
      </c>
      <c r="BI87" s="92">
        <f t="shared" si="111"/>
        <v>3.6999999999999997</v>
      </c>
      <c r="BJ87" s="93">
        <f t="shared" si="112"/>
        <v>-3.8185185185185193</v>
      </c>
      <c r="BK87" s="94">
        <f t="shared" si="113"/>
        <v>-1.2120370370370375</v>
      </c>
      <c r="BL87" s="92">
        <v>53</v>
      </c>
      <c r="BM87" s="93">
        <v>53</v>
      </c>
      <c r="BN87" s="94">
        <v>53</v>
      </c>
      <c r="BO87" s="92">
        <v>3326</v>
      </c>
      <c r="BP87" s="93">
        <v>8777</v>
      </c>
      <c r="BQ87" s="94">
        <v>1594</v>
      </c>
      <c r="BR87" s="92">
        <f t="shared" si="87"/>
        <v>326.10664993726471</v>
      </c>
      <c r="BS87" s="93">
        <f t="shared" si="114"/>
        <v>233.25637934195504</v>
      </c>
      <c r="BT87" s="94">
        <f t="shared" si="115"/>
        <v>165.02860504721116</v>
      </c>
      <c r="BU87" s="92">
        <f t="shared" si="88"/>
        <v>2341.5045045045044</v>
      </c>
      <c r="BV87" s="93">
        <f t="shared" si="116"/>
        <v>1580.8641104158346</v>
      </c>
      <c r="BW87" s="94">
        <f t="shared" si="117"/>
        <v>1009.0049757580389</v>
      </c>
      <c r="BX87" s="171">
        <f t="shared" si="89"/>
        <v>7.1801801801801801</v>
      </c>
      <c r="BY87" s="253">
        <f t="shared" si="118"/>
        <v>-1.0119380464208056</v>
      </c>
      <c r="BZ87" s="254">
        <f t="shared" si="119"/>
        <v>-1.0922043627038907</v>
      </c>
      <c r="CA87" s="101">
        <f t="shared" si="120"/>
        <v>0.33792664829340685</v>
      </c>
      <c r="CB87" s="102">
        <f t="shared" si="121"/>
        <v>-0.36718253126987493</v>
      </c>
      <c r="CC87" s="250">
        <f t="shared" si="122"/>
        <v>-0.11578232043236208</v>
      </c>
      <c r="CD87" s="284"/>
      <c r="CE87" s="285"/>
      <c r="CF87" s="275"/>
    </row>
    <row r="88" spans="1:84" s="143" customFormat="1" ht="15" customHeight="1" x14ac:dyDescent="0.2">
      <c r="A88" s="142" t="s">
        <v>109</v>
      </c>
      <c r="B88" s="197" t="s">
        <v>199</v>
      </c>
      <c r="C88" s="93">
        <v>627.63400000000001</v>
      </c>
      <c r="D88" s="93">
        <v>3810.2559999999999</v>
      </c>
      <c r="E88" s="93">
        <v>1395.7639999999999</v>
      </c>
      <c r="F88" s="92">
        <v>646.47199999999998</v>
      </c>
      <c r="G88" s="93">
        <v>3749.7240000000002</v>
      </c>
      <c r="H88" s="94">
        <v>1484.135</v>
      </c>
      <c r="I88" s="159">
        <f t="shared" si="83"/>
        <v>0.9404562253433818</v>
      </c>
      <c r="J88" s="251">
        <f t="shared" si="90"/>
        <v>-3.040407487070329E-2</v>
      </c>
      <c r="K88" s="252">
        <f t="shared" si="91"/>
        <v>-7.5686829452117688E-2</v>
      </c>
      <c r="L88" s="92">
        <v>372.62099999999998</v>
      </c>
      <c r="M88" s="93">
        <v>2727.402</v>
      </c>
      <c r="N88" s="93">
        <v>984.89200000000005</v>
      </c>
      <c r="O88" s="98">
        <f t="shared" si="80"/>
        <v>0.66361348529614894</v>
      </c>
      <c r="P88" s="99">
        <f t="shared" si="92"/>
        <v>8.7221932375063482E-2</v>
      </c>
      <c r="Q88" s="100">
        <f t="shared" si="93"/>
        <v>-6.3747248453855043E-2</v>
      </c>
      <c r="R88" s="92">
        <v>213.52500000000001</v>
      </c>
      <c r="S88" s="93">
        <v>570.06400000000008</v>
      </c>
      <c r="T88" s="94">
        <v>211.63099999999991</v>
      </c>
      <c r="U88" s="101">
        <f t="shared" si="84"/>
        <v>0.14259551860174438</v>
      </c>
      <c r="V88" s="102">
        <f t="shared" si="94"/>
        <v>-0.18769720869348264</v>
      </c>
      <c r="W88" s="103">
        <f t="shared" si="95"/>
        <v>-9.4327373445599605E-3</v>
      </c>
      <c r="X88" s="92">
        <v>60.326000000000001</v>
      </c>
      <c r="Y88" s="93">
        <v>452.25799999999998</v>
      </c>
      <c r="Z88" s="94">
        <v>287.61200000000002</v>
      </c>
      <c r="AA88" s="101">
        <f t="shared" si="85"/>
        <v>0.19379099610210662</v>
      </c>
      <c r="AB88" s="102">
        <f t="shared" si="96"/>
        <v>0.10047527631841915</v>
      </c>
      <c r="AC88" s="103">
        <f t="shared" si="97"/>
        <v>7.3179985798414948E-2</v>
      </c>
      <c r="AD88" s="92">
        <v>205.7</v>
      </c>
      <c r="AE88" s="93">
        <v>834.67399999999998</v>
      </c>
      <c r="AF88" s="93">
        <v>468.39100000000002</v>
      </c>
      <c r="AG88" s="93">
        <f t="shared" si="98"/>
        <v>262.69100000000003</v>
      </c>
      <c r="AH88" s="94">
        <f t="shared" si="99"/>
        <v>-366.28299999999996</v>
      </c>
      <c r="AI88" s="92">
        <v>0</v>
      </c>
      <c r="AJ88" s="93">
        <v>0</v>
      </c>
      <c r="AK88" s="93">
        <v>0</v>
      </c>
      <c r="AL88" s="93">
        <f t="shared" si="100"/>
        <v>0</v>
      </c>
      <c r="AM88" s="94">
        <f t="shared" si="101"/>
        <v>0</v>
      </c>
      <c r="AN88" s="101">
        <f t="shared" si="81"/>
        <v>0.33558037032048404</v>
      </c>
      <c r="AO88" s="102">
        <f t="shared" si="102"/>
        <v>7.8415926252030643E-3</v>
      </c>
      <c r="AP88" s="103">
        <f t="shared" si="103"/>
        <v>0.11652054861821523</v>
      </c>
      <c r="AQ88" s="101">
        <f t="shared" si="82"/>
        <v>0</v>
      </c>
      <c r="AR88" s="102">
        <f t="shared" si="104"/>
        <v>0</v>
      </c>
      <c r="AS88" s="103">
        <f t="shared" si="105"/>
        <v>0</v>
      </c>
      <c r="AT88" s="101">
        <f t="shared" si="86"/>
        <v>0</v>
      </c>
      <c r="AU88" s="102">
        <f t="shared" si="106"/>
        <v>0</v>
      </c>
      <c r="AV88" s="103">
        <f t="shared" si="107"/>
        <v>0</v>
      </c>
      <c r="AW88" s="92">
        <v>852</v>
      </c>
      <c r="AX88" s="93">
        <v>2663</v>
      </c>
      <c r="AY88" s="94">
        <v>719</v>
      </c>
      <c r="AZ88" s="92">
        <v>17</v>
      </c>
      <c r="BA88" s="93">
        <v>16</v>
      </c>
      <c r="BB88" s="94">
        <v>17</v>
      </c>
      <c r="BC88" s="92">
        <v>35</v>
      </c>
      <c r="BD88" s="93">
        <v>34</v>
      </c>
      <c r="BE88" s="94">
        <v>42</v>
      </c>
      <c r="BF88" s="92">
        <f t="shared" si="108"/>
        <v>14.098039215686276</v>
      </c>
      <c r="BG88" s="93">
        <f t="shared" si="109"/>
        <v>-2.6078431372549016</v>
      </c>
      <c r="BH88" s="94">
        <f t="shared" si="110"/>
        <v>0.22824754901960986</v>
      </c>
      <c r="BI88" s="92">
        <f t="shared" si="111"/>
        <v>5.7063492063492065</v>
      </c>
      <c r="BJ88" s="93">
        <f t="shared" si="112"/>
        <v>-2.4079365079365074</v>
      </c>
      <c r="BK88" s="94">
        <f t="shared" si="113"/>
        <v>-0.82061157796451933</v>
      </c>
      <c r="BL88" s="92">
        <v>80</v>
      </c>
      <c r="BM88" s="93">
        <v>80</v>
      </c>
      <c r="BN88" s="94">
        <v>80</v>
      </c>
      <c r="BO88" s="92">
        <v>5438</v>
      </c>
      <c r="BP88" s="93">
        <v>19477</v>
      </c>
      <c r="BQ88" s="94">
        <v>4926</v>
      </c>
      <c r="BR88" s="92">
        <f t="shared" si="87"/>
        <v>301.28603329273244</v>
      </c>
      <c r="BS88" s="93">
        <f t="shared" si="114"/>
        <v>182.40556253142313</v>
      </c>
      <c r="BT88" s="94">
        <f t="shared" si="115"/>
        <v>108.76541923512605</v>
      </c>
      <c r="BU88" s="92">
        <f t="shared" si="88"/>
        <v>2064.1655076495131</v>
      </c>
      <c r="BV88" s="93">
        <f t="shared" si="116"/>
        <v>1305.3955545978699</v>
      </c>
      <c r="BW88" s="94">
        <f t="shared" si="117"/>
        <v>656.08289405582173</v>
      </c>
      <c r="BX88" s="171">
        <f t="shared" si="89"/>
        <v>6.8511821974965228</v>
      </c>
      <c r="BY88" s="253">
        <f t="shared" si="118"/>
        <v>0.46855308951530183</v>
      </c>
      <c r="BZ88" s="254">
        <f t="shared" si="119"/>
        <v>-0.46274945853051452</v>
      </c>
      <c r="CA88" s="101">
        <f t="shared" si="120"/>
        <v>0.69185393258426975</v>
      </c>
      <c r="CB88" s="102">
        <f t="shared" si="121"/>
        <v>-7.191011235955036E-2</v>
      </c>
      <c r="CC88" s="250">
        <f t="shared" si="122"/>
        <v>2.483338463906426E-2</v>
      </c>
      <c r="CD88" s="284"/>
      <c r="CE88" s="285"/>
      <c r="CF88" s="275"/>
    </row>
    <row r="89" spans="1:84" s="143" customFormat="1" ht="15" customHeight="1" x14ac:dyDescent="0.2">
      <c r="A89" s="142" t="s">
        <v>132</v>
      </c>
      <c r="B89" s="197" t="s">
        <v>200</v>
      </c>
      <c r="C89" s="93">
        <v>255.84299999999999</v>
      </c>
      <c r="D89" s="93">
        <v>1622.212</v>
      </c>
      <c r="E89" s="93">
        <v>487.49099999999999</v>
      </c>
      <c r="F89" s="92">
        <v>184.86699999999999</v>
      </c>
      <c r="G89" s="93">
        <v>1719.7190000000001</v>
      </c>
      <c r="H89" s="94">
        <v>662.54600000000005</v>
      </c>
      <c r="I89" s="159">
        <f t="shared" si="83"/>
        <v>0.73578438327301043</v>
      </c>
      <c r="J89" s="251">
        <f t="shared" si="90"/>
        <v>-0.64814568537093353</v>
      </c>
      <c r="K89" s="252">
        <f t="shared" si="91"/>
        <v>-0.20751623735163804</v>
      </c>
      <c r="L89" s="92">
        <v>146.19900000000001</v>
      </c>
      <c r="M89" s="93">
        <v>1036.23</v>
      </c>
      <c r="N89" s="93">
        <v>348.34100000000001</v>
      </c>
      <c r="O89" s="98">
        <f t="shared" si="80"/>
        <v>0.5257612301636414</v>
      </c>
      <c r="P89" s="99">
        <f t="shared" si="92"/>
        <v>-0.26507217980136055</v>
      </c>
      <c r="Q89" s="100">
        <f t="shared" si="93"/>
        <v>-7.6796513281654044E-2</v>
      </c>
      <c r="R89" s="92">
        <v>12.186999999999976</v>
      </c>
      <c r="S89" s="93">
        <v>432.00300000000004</v>
      </c>
      <c r="T89" s="94">
        <v>250.45700000000005</v>
      </c>
      <c r="U89" s="101">
        <f t="shared" si="84"/>
        <v>0.378022054317738</v>
      </c>
      <c r="V89" s="102">
        <f t="shared" si="94"/>
        <v>0.3120989853005528</v>
      </c>
      <c r="W89" s="103">
        <f t="shared" si="95"/>
        <v>0.12681647945347235</v>
      </c>
      <c r="X89" s="92">
        <v>26.481000000000002</v>
      </c>
      <c r="Y89" s="93">
        <v>251.48599999999999</v>
      </c>
      <c r="Z89" s="94">
        <v>63.748000000000005</v>
      </c>
      <c r="AA89" s="101">
        <f t="shared" si="85"/>
        <v>9.6216715518620599E-2</v>
      </c>
      <c r="AB89" s="102">
        <f t="shared" si="96"/>
        <v>-4.702680549919222E-2</v>
      </c>
      <c r="AC89" s="103">
        <f t="shared" si="97"/>
        <v>-5.0019966171818364E-2</v>
      </c>
      <c r="AD89" s="92">
        <v>52.762</v>
      </c>
      <c r="AE89" s="93">
        <v>588.75599999999997</v>
      </c>
      <c r="AF89" s="93">
        <v>322.51724000000002</v>
      </c>
      <c r="AG89" s="93">
        <f t="shared" si="98"/>
        <v>269.75524000000001</v>
      </c>
      <c r="AH89" s="94">
        <f t="shared" si="99"/>
        <v>-266.23875999999996</v>
      </c>
      <c r="AI89" s="92">
        <v>0</v>
      </c>
      <c r="AJ89" s="93">
        <v>0</v>
      </c>
      <c r="AK89" s="93">
        <v>0</v>
      </c>
      <c r="AL89" s="93">
        <f t="shared" si="100"/>
        <v>0</v>
      </c>
      <c r="AM89" s="94">
        <f t="shared" si="101"/>
        <v>0</v>
      </c>
      <c r="AN89" s="101">
        <f t="shared" si="81"/>
        <v>0.66158603953714024</v>
      </c>
      <c r="AO89" s="102">
        <f t="shared" si="102"/>
        <v>0.45535800124803327</v>
      </c>
      <c r="AP89" s="103">
        <f t="shared" si="103"/>
        <v>0.29865197173342534</v>
      </c>
      <c r="AQ89" s="101">
        <f t="shared" si="82"/>
        <v>0</v>
      </c>
      <c r="AR89" s="102">
        <f t="shared" si="104"/>
        <v>0</v>
      </c>
      <c r="AS89" s="103">
        <f t="shared" si="105"/>
        <v>0</v>
      </c>
      <c r="AT89" s="101">
        <f t="shared" si="86"/>
        <v>0</v>
      </c>
      <c r="AU89" s="102">
        <f t="shared" si="106"/>
        <v>0</v>
      </c>
      <c r="AV89" s="103">
        <f t="shared" si="107"/>
        <v>0</v>
      </c>
      <c r="AW89" s="92">
        <v>330</v>
      </c>
      <c r="AX89" s="93">
        <v>807</v>
      </c>
      <c r="AY89" s="94">
        <v>250</v>
      </c>
      <c r="AZ89" s="92">
        <v>10</v>
      </c>
      <c r="BA89" s="93">
        <v>10</v>
      </c>
      <c r="BB89" s="94">
        <v>9</v>
      </c>
      <c r="BC89" s="92">
        <v>15</v>
      </c>
      <c r="BD89" s="93">
        <v>16</v>
      </c>
      <c r="BE89" s="94">
        <v>15</v>
      </c>
      <c r="BF89" s="92">
        <f t="shared" si="108"/>
        <v>9.2592592592592595</v>
      </c>
      <c r="BG89" s="93">
        <f t="shared" si="109"/>
        <v>-1.7407407407407405</v>
      </c>
      <c r="BH89" s="94">
        <f t="shared" si="110"/>
        <v>2.534259259259259</v>
      </c>
      <c r="BI89" s="92">
        <f t="shared" si="111"/>
        <v>5.5555555555555562</v>
      </c>
      <c r="BJ89" s="93">
        <f t="shared" si="112"/>
        <v>-1.7777777777777768</v>
      </c>
      <c r="BK89" s="94">
        <f t="shared" si="113"/>
        <v>1.3524305555555562</v>
      </c>
      <c r="BL89" s="92">
        <v>36</v>
      </c>
      <c r="BM89" s="93">
        <v>36</v>
      </c>
      <c r="BN89" s="94">
        <v>36</v>
      </c>
      <c r="BO89" s="92">
        <v>2344</v>
      </c>
      <c r="BP89" s="93">
        <v>6542</v>
      </c>
      <c r="BQ89" s="94">
        <v>1984</v>
      </c>
      <c r="BR89" s="92">
        <f t="shared" si="87"/>
        <v>333.94455645161293</v>
      </c>
      <c r="BS89" s="93">
        <f t="shared" si="114"/>
        <v>255.07638239017948</v>
      </c>
      <c r="BT89" s="94">
        <f t="shared" si="115"/>
        <v>71.070970392303821</v>
      </c>
      <c r="BU89" s="92">
        <f t="shared" si="88"/>
        <v>2650.1840000000002</v>
      </c>
      <c r="BV89" s="93">
        <f t="shared" si="116"/>
        <v>2089.9809696969696</v>
      </c>
      <c r="BW89" s="94">
        <f t="shared" si="117"/>
        <v>519.18152168525421</v>
      </c>
      <c r="BX89" s="171">
        <f t="shared" si="89"/>
        <v>7.9359999999999999</v>
      </c>
      <c r="BY89" s="253">
        <f t="shared" si="118"/>
        <v>0.83296969696969647</v>
      </c>
      <c r="BZ89" s="254">
        <f t="shared" si="119"/>
        <v>-0.17056753407682734</v>
      </c>
      <c r="CA89" s="101">
        <f t="shared" si="120"/>
        <v>0.61922596754057435</v>
      </c>
      <c r="CB89" s="102">
        <f t="shared" si="121"/>
        <v>-0.11235955056179769</v>
      </c>
      <c r="CC89" s="250">
        <f t="shared" si="122"/>
        <v>0.1213568655618833</v>
      </c>
      <c r="CD89" s="284"/>
      <c r="CE89" s="285"/>
      <c r="CF89" s="275"/>
    </row>
    <row r="90" spans="1:84" s="143" customFormat="1" ht="15" customHeight="1" x14ac:dyDescent="0.2">
      <c r="A90" s="142" t="s">
        <v>151</v>
      </c>
      <c r="B90" s="197" t="s">
        <v>201</v>
      </c>
      <c r="C90" s="93">
        <v>724.03499999999997</v>
      </c>
      <c r="D90" s="93">
        <v>3719.2339999999999</v>
      </c>
      <c r="E90" s="93">
        <v>1234.48</v>
      </c>
      <c r="F90" s="92">
        <v>627.06399999999996</v>
      </c>
      <c r="G90" s="93">
        <v>3631.663</v>
      </c>
      <c r="H90" s="94">
        <v>1234.48</v>
      </c>
      <c r="I90" s="159">
        <f t="shared" si="83"/>
        <v>1</v>
      </c>
      <c r="J90" s="251">
        <f t="shared" si="90"/>
        <v>-0.15464290726305441</v>
      </c>
      <c r="K90" s="252">
        <f t="shared" si="91"/>
        <v>-2.4113195525025333E-2</v>
      </c>
      <c r="L90" s="92">
        <v>342.76100000000002</v>
      </c>
      <c r="M90" s="93">
        <v>2379.2689999999998</v>
      </c>
      <c r="N90" s="93">
        <v>822.92899999999997</v>
      </c>
      <c r="O90" s="98">
        <f t="shared" si="80"/>
        <v>0.66661995334067781</v>
      </c>
      <c r="P90" s="99">
        <f t="shared" si="92"/>
        <v>0.12000748635166225</v>
      </c>
      <c r="Q90" s="100">
        <f t="shared" si="93"/>
        <v>1.1474087658757459E-2</v>
      </c>
      <c r="R90" s="92">
        <v>185.56299999999993</v>
      </c>
      <c r="S90" s="93">
        <v>802.74000000000024</v>
      </c>
      <c r="T90" s="94">
        <v>285.68000000000006</v>
      </c>
      <c r="U90" s="101">
        <f t="shared" si="84"/>
        <v>0.23141727691011604</v>
      </c>
      <c r="V90" s="102">
        <f t="shared" si="94"/>
        <v>-6.4506265184470724E-2</v>
      </c>
      <c r="W90" s="103">
        <f t="shared" si="95"/>
        <v>1.037804502103376E-2</v>
      </c>
      <c r="X90" s="92">
        <v>98.740000000000009</v>
      </c>
      <c r="Y90" s="93">
        <v>449.654</v>
      </c>
      <c r="Z90" s="94">
        <v>125.87100000000001</v>
      </c>
      <c r="AA90" s="101">
        <f t="shared" si="85"/>
        <v>0.10196276974920615</v>
      </c>
      <c r="AB90" s="102">
        <f t="shared" si="96"/>
        <v>-5.5501221167191556E-2</v>
      </c>
      <c r="AC90" s="103">
        <f t="shared" si="97"/>
        <v>-2.1852132679791247E-2</v>
      </c>
      <c r="AD90" s="92">
        <v>173.08026000000001</v>
      </c>
      <c r="AE90" s="93">
        <v>537.69399999999996</v>
      </c>
      <c r="AF90" s="93">
        <v>398.11900000000003</v>
      </c>
      <c r="AG90" s="93">
        <f t="shared" si="98"/>
        <v>225.03874000000002</v>
      </c>
      <c r="AH90" s="94">
        <f t="shared" si="99"/>
        <v>-139.57499999999993</v>
      </c>
      <c r="AI90" s="92">
        <v>0</v>
      </c>
      <c r="AJ90" s="93">
        <v>0</v>
      </c>
      <c r="AK90" s="93">
        <v>0</v>
      </c>
      <c r="AL90" s="93">
        <f t="shared" si="100"/>
        <v>0</v>
      </c>
      <c r="AM90" s="94">
        <f t="shared" si="101"/>
        <v>0</v>
      </c>
      <c r="AN90" s="101">
        <f t="shared" si="81"/>
        <v>0.32249935195385915</v>
      </c>
      <c r="AO90" s="102">
        <f t="shared" si="102"/>
        <v>8.3449775621223271E-2</v>
      </c>
      <c r="AP90" s="103">
        <f t="shared" si="103"/>
        <v>0.17792818488020903</v>
      </c>
      <c r="AQ90" s="101">
        <f t="shared" si="82"/>
        <v>0</v>
      </c>
      <c r="AR90" s="102">
        <f t="shared" si="104"/>
        <v>0</v>
      </c>
      <c r="AS90" s="103">
        <f t="shared" si="105"/>
        <v>0</v>
      </c>
      <c r="AT90" s="101">
        <f t="shared" si="86"/>
        <v>0</v>
      </c>
      <c r="AU90" s="102">
        <f t="shared" si="106"/>
        <v>0</v>
      </c>
      <c r="AV90" s="103">
        <f t="shared" si="107"/>
        <v>0</v>
      </c>
      <c r="AW90" s="92">
        <v>788</v>
      </c>
      <c r="AX90" s="93">
        <v>2583</v>
      </c>
      <c r="AY90" s="94">
        <v>656</v>
      </c>
      <c r="AZ90" s="92">
        <v>18</v>
      </c>
      <c r="BA90" s="93">
        <v>18</v>
      </c>
      <c r="BB90" s="94">
        <v>18</v>
      </c>
      <c r="BC90" s="92">
        <v>43</v>
      </c>
      <c r="BD90" s="93">
        <v>42</v>
      </c>
      <c r="BE90" s="94">
        <v>39</v>
      </c>
      <c r="BF90" s="92">
        <f t="shared" si="108"/>
        <v>12.148148148148147</v>
      </c>
      <c r="BG90" s="93">
        <f t="shared" si="109"/>
        <v>-2.4444444444444464</v>
      </c>
      <c r="BH90" s="94">
        <f t="shared" si="110"/>
        <v>0.1898148148148131</v>
      </c>
      <c r="BI90" s="92">
        <f t="shared" si="111"/>
        <v>5.6068376068376073</v>
      </c>
      <c r="BJ90" s="93">
        <f t="shared" si="112"/>
        <v>-0.50168952494533858</v>
      </c>
      <c r="BK90" s="94">
        <f t="shared" si="113"/>
        <v>0.48183760683760735</v>
      </c>
      <c r="BL90" s="92">
        <v>88</v>
      </c>
      <c r="BM90" s="93">
        <v>88</v>
      </c>
      <c r="BN90" s="94">
        <v>88</v>
      </c>
      <c r="BO90" s="92">
        <v>5301</v>
      </c>
      <c r="BP90" s="93">
        <v>18388</v>
      </c>
      <c r="BQ90" s="94">
        <v>4247</v>
      </c>
      <c r="BR90" s="92">
        <f t="shared" si="87"/>
        <v>290.67106192606548</v>
      </c>
      <c r="BS90" s="93">
        <f t="shared" si="114"/>
        <v>172.37941883985533</v>
      </c>
      <c r="BT90" s="94">
        <f t="shared" si="115"/>
        <v>93.16926727738155</v>
      </c>
      <c r="BU90" s="92">
        <f t="shared" si="88"/>
        <v>1881.8292682926829</v>
      </c>
      <c r="BV90" s="93">
        <f t="shared" si="116"/>
        <v>1086.0627708307538</v>
      </c>
      <c r="BW90" s="94">
        <f t="shared" si="117"/>
        <v>475.84281842818427</v>
      </c>
      <c r="BX90" s="171">
        <f t="shared" si="89"/>
        <v>6.4740853658536581</v>
      </c>
      <c r="BY90" s="253">
        <f t="shared" si="118"/>
        <v>-0.25307199455243357</v>
      </c>
      <c r="BZ90" s="254">
        <f t="shared" si="119"/>
        <v>-0.64476867982965569</v>
      </c>
      <c r="CA90" s="101">
        <f t="shared" si="120"/>
        <v>0.54226251276813076</v>
      </c>
      <c r="CB90" s="102">
        <f t="shared" si="121"/>
        <v>-0.1345760980592442</v>
      </c>
      <c r="CC90" s="250">
        <f t="shared" si="122"/>
        <v>-3.0215693956651357E-2</v>
      </c>
      <c r="CD90" s="284"/>
      <c r="CE90" s="285"/>
      <c r="CF90" s="275"/>
    </row>
    <row r="91" spans="1:84" s="143" customFormat="1" ht="15" customHeight="1" x14ac:dyDescent="0.2">
      <c r="A91" s="142" t="s">
        <v>162</v>
      </c>
      <c r="B91" s="197" t="s">
        <v>202</v>
      </c>
      <c r="C91" s="93">
        <v>2609.2280000000001</v>
      </c>
      <c r="D91" s="93">
        <v>10187.023999999999</v>
      </c>
      <c r="E91" s="93">
        <v>2538.8020000000001</v>
      </c>
      <c r="F91" s="92">
        <v>2538.7350000000001</v>
      </c>
      <c r="G91" s="93">
        <v>10220.558999999999</v>
      </c>
      <c r="H91" s="94">
        <v>2798.549</v>
      </c>
      <c r="I91" s="159">
        <f t="shared" si="83"/>
        <v>0.90718511628704734</v>
      </c>
      <c r="J91" s="251">
        <f t="shared" si="90"/>
        <v>-0.12058186214906363</v>
      </c>
      <c r="K91" s="252">
        <f t="shared" si="91"/>
        <v>-8.9533752025341418E-2</v>
      </c>
      <c r="L91" s="92">
        <v>1778.847</v>
      </c>
      <c r="M91" s="93">
        <v>7396.4809999999998</v>
      </c>
      <c r="N91" s="93">
        <v>1782.104</v>
      </c>
      <c r="O91" s="98">
        <f t="shared" si="80"/>
        <v>0.63679571092019471</v>
      </c>
      <c r="P91" s="99">
        <f t="shared" si="92"/>
        <v>-6.3886715563861274E-2</v>
      </c>
      <c r="Q91" s="100">
        <f t="shared" si="93"/>
        <v>-8.6890831078144104E-2</v>
      </c>
      <c r="R91" s="92">
        <v>293.80200000000013</v>
      </c>
      <c r="S91" s="93">
        <v>1835.6589999999997</v>
      </c>
      <c r="T91" s="94">
        <v>637.08299999999997</v>
      </c>
      <c r="U91" s="101">
        <f t="shared" si="84"/>
        <v>0.22764761310236126</v>
      </c>
      <c r="V91" s="102">
        <f t="shared" si="94"/>
        <v>0.11191989831527237</v>
      </c>
      <c r="W91" s="103">
        <f t="shared" si="95"/>
        <v>4.8043053312627676E-2</v>
      </c>
      <c r="X91" s="92">
        <v>466.08600000000001</v>
      </c>
      <c r="Y91" s="93">
        <v>988.41899999999998</v>
      </c>
      <c r="Z91" s="94">
        <v>379.36199999999997</v>
      </c>
      <c r="AA91" s="101">
        <f t="shared" si="85"/>
        <v>0.135556675977444</v>
      </c>
      <c r="AB91" s="102">
        <f t="shared" si="96"/>
        <v>-4.8033182751411108E-2</v>
      </c>
      <c r="AC91" s="103">
        <f t="shared" si="97"/>
        <v>3.8847777765516456E-2</v>
      </c>
      <c r="AD91" s="92">
        <v>1988.2529999999999</v>
      </c>
      <c r="AE91" s="93">
        <v>1856.4839999999999</v>
      </c>
      <c r="AF91" s="93">
        <v>2239.5680000000002</v>
      </c>
      <c r="AG91" s="93">
        <f t="shared" si="98"/>
        <v>251.31500000000028</v>
      </c>
      <c r="AH91" s="94">
        <f t="shared" si="99"/>
        <v>383.08400000000029</v>
      </c>
      <c r="AI91" s="92">
        <v>55.912999999999997</v>
      </c>
      <c r="AJ91" s="93">
        <v>0</v>
      </c>
      <c r="AK91" s="93">
        <v>35.642000000000003</v>
      </c>
      <c r="AL91" s="93">
        <f t="shared" si="100"/>
        <v>-20.270999999999994</v>
      </c>
      <c r="AM91" s="94">
        <f t="shared" si="101"/>
        <v>35.642000000000003</v>
      </c>
      <c r="AN91" s="101">
        <f t="shared" si="81"/>
        <v>0.88213574749035184</v>
      </c>
      <c r="AO91" s="102">
        <f t="shared" si="102"/>
        <v>0.12012759795340078</v>
      </c>
      <c r="AP91" s="103">
        <f t="shared" si="103"/>
        <v>0.699895674236377</v>
      </c>
      <c r="AQ91" s="101">
        <f t="shared" si="82"/>
        <v>1.4038904963837275E-2</v>
      </c>
      <c r="AR91" s="102">
        <f t="shared" si="104"/>
        <v>-7.3900387697114975E-3</v>
      </c>
      <c r="AS91" s="103">
        <f t="shared" si="105"/>
        <v>1.4038904963837275E-2</v>
      </c>
      <c r="AT91" s="101">
        <f t="shared" si="86"/>
        <v>1.2735885632161525E-2</v>
      </c>
      <c r="AU91" s="102">
        <f t="shared" si="106"/>
        <v>-9.2880751199453295E-3</v>
      </c>
      <c r="AV91" s="103">
        <f t="shared" si="107"/>
        <v>1.2735885632161525E-2</v>
      </c>
      <c r="AW91" s="92">
        <v>2245</v>
      </c>
      <c r="AX91" s="93">
        <v>8096</v>
      </c>
      <c r="AY91" s="94">
        <v>1971</v>
      </c>
      <c r="AZ91" s="92">
        <v>65</v>
      </c>
      <c r="BA91" s="93">
        <v>65</v>
      </c>
      <c r="BB91" s="94">
        <v>66</v>
      </c>
      <c r="BC91" s="92">
        <v>123</v>
      </c>
      <c r="BD91" s="93">
        <v>125</v>
      </c>
      <c r="BE91" s="94">
        <v>124</v>
      </c>
      <c r="BF91" s="92">
        <f t="shared" si="108"/>
        <v>9.954545454545455</v>
      </c>
      <c r="BG91" s="93">
        <f t="shared" si="109"/>
        <v>-1.5582750582750577</v>
      </c>
      <c r="BH91" s="94">
        <f t="shared" si="110"/>
        <v>-0.42494172494172489</v>
      </c>
      <c r="BI91" s="92">
        <f t="shared" si="111"/>
        <v>5.2983870967741931</v>
      </c>
      <c r="BJ91" s="93">
        <f t="shared" si="112"/>
        <v>-0.78562374333420859</v>
      </c>
      <c r="BK91" s="94">
        <f t="shared" si="113"/>
        <v>-9.8946236559140033E-2</v>
      </c>
      <c r="BL91" s="92">
        <v>150</v>
      </c>
      <c r="BM91" s="93">
        <v>150</v>
      </c>
      <c r="BN91" s="94">
        <v>150</v>
      </c>
      <c r="BO91" s="92">
        <v>9769</v>
      </c>
      <c r="BP91" s="93">
        <v>36467</v>
      </c>
      <c r="BQ91" s="94">
        <v>8634</v>
      </c>
      <c r="BR91" s="92">
        <f t="shared" si="87"/>
        <v>324.13122538800093</v>
      </c>
      <c r="BS91" s="93">
        <f t="shared" si="114"/>
        <v>64.254574758458489</v>
      </c>
      <c r="BT91" s="94">
        <f t="shared" si="115"/>
        <v>43.862516692467977</v>
      </c>
      <c r="BU91" s="92">
        <f t="shared" si="88"/>
        <v>1419.8625063419584</v>
      </c>
      <c r="BV91" s="93">
        <f t="shared" si="116"/>
        <v>289.02286268939702</v>
      </c>
      <c r="BW91" s="94">
        <f t="shared" si="117"/>
        <v>157.4416812431441</v>
      </c>
      <c r="BX91" s="171">
        <f t="shared" si="89"/>
        <v>4.3805175038051747</v>
      </c>
      <c r="BY91" s="253">
        <f t="shared" si="118"/>
        <v>2.9069842335241347E-2</v>
      </c>
      <c r="BZ91" s="254">
        <f t="shared" si="119"/>
        <v>-0.12380561872446982</v>
      </c>
      <c r="CA91" s="101">
        <f t="shared" si="120"/>
        <v>0.64674157303370794</v>
      </c>
      <c r="CB91" s="102">
        <f t="shared" si="121"/>
        <v>-8.5018726591760241E-2</v>
      </c>
      <c r="CC91" s="250">
        <f t="shared" si="122"/>
        <v>-1.9322353906931378E-2</v>
      </c>
      <c r="CD91" s="284"/>
      <c r="CE91" s="285"/>
      <c r="CF91" s="275"/>
    </row>
    <row r="92" spans="1:84" s="143" customFormat="1" ht="15" customHeight="1" x14ac:dyDescent="0.2">
      <c r="A92" s="142" t="s">
        <v>162</v>
      </c>
      <c r="B92" s="197" t="s">
        <v>203</v>
      </c>
      <c r="C92" s="93">
        <v>4712.1097699999991</v>
      </c>
      <c r="D92" s="93">
        <v>20322.792719999998</v>
      </c>
      <c r="E92" s="93">
        <v>4935.9449999999997</v>
      </c>
      <c r="F92" s="92">
        <v>4707.3119999999999</v>
      </c>
      <c r="G92" s="93">
        <v>20304.877</v>
      </c>
      <c r="H92" s="94">
        <v>4921.8739999999998</v>
      </c>
      <c r="I92" s="159">
        <f t="shared" si="83"/>
        <v>1.0028588704221197</v>
      </c>
      <c r="J92" s="251">
        <f t="shared" si="90"/>
        <v>1.8396539350886698E-3</v>
      </c>
      <c r="K92" s="252">
        <f t="shared" si="91"/>
        <v>1.9765346167859299E-3</v>
      </c>
      <c r="L92" s="92">
        <v>606.06399999999996</v>
      </c>
      <c r="M92" s="93">
        <v>2549.1610000000001</v>
      </c>
      <c r="N92" s="93">
        <v>744.73099999999999</v>
      </c>
      <c r="O92" s="98">
        <f t="shared" si="80"/>
        <v>0.15131045613926727</v>
      </c>
      <c r="P92" s="99">
        <f t="shared" si="92"/>
        <v>2.2560970233085564E-2</v>
      </c>
      <c r="Q92" s="100">
        <f t="shared" si="93"/>
        <v>2.5766184189232794E-2</v>
      </c>
      <c r="R92" s="92">
        <v>522.02599999999939</v>
      </c>
      <c r="S92" s="93">
        <v>1607.8379999999997</v>
      </c>
      <c r="T92" s="94">
        <v>337.9050000000002</v>
      </c>
      <c r="U92" s="101">
        <f t="shared" si="84"/>
        <v>6.8653728234408323E-2</v>
      </c>
      <c r="V92" s="102">
        <f t="shared" si="94"/>
        <v>-4.2243106307257791E-2</v>
      </c>
      <c r="W92" s="103">
        <f t="shared" si="95"/>
        <v>-1.0531090270032739E-2</v>
      </c>
      <c r="X92" s="92">
        <v>3579.2220000000002</v>
      </c>
      <c r="Y92" s="93">
        <v>16147.878000000001</v>
      </c>
      <c r="Z92" s="94">
        <v>3839.2379999999998</v>
      </c>
      <c r="AA92" s="101">
        <f t="shared" si="85"/>
        <v>0.7800358156263244</v>
      </c>
      <c r="AB92" s="102">
        <f t="shared" si="96"/>
        <v>1.9682136074172241E-2</v>
      </c>
      <c r="AC92" s="103">
        <f t="shared" si="97"/>
        <v>-1.5235093919200082E-2</v>
      </c>
      <c r="AD92" s="92">
        <v>733.94899999999996</v>
      </c>
      <c r="AE92" s="93">
        <v>642.78327000000002</v>
      </c>
      <c r="AF92" s="93">
        <v>990.31193999999994</v>
      </c>
      <c r="AG92" s="93">
        <f t="shared" si="98"/>
        <v>256.36293999999998</v>
      </c>
      <c r="AH92" s="94">
        <f t="shared" si="99"/>
        <v>347.52866999999992</v>
      </c>
      <c r="AI92" s="92">
        <v>0</v>
      </c>
      <c r="AJ92" s="93">
        <v>0</v>
      </c>
      <c r="AK92" s="93">
        <v>0</v>
      </c>
      <c r="AL92" s="93">
        <f t="shared" si="100"/>
        <v>0</v>
      </c>
      <c r="AM92" s="94">
        <f t="shared" si="101"/>
        <v>0</v>
      </c>
      <c r="AN92" s="101">
        <f t="shared" si="81"/>
        <v>0.20063269343560353</v>
      </c>
      <c r="AO92" s="102">
        <f t="shared" si="102"/>
        <v>4.4874649624158075E-2</v>
      </c>
      <c r="AP92" s="103">
        <f t="shared" si="103"/>
        <v>0.16900400544689878</v>
      </c>
      <c r="AQ92" s="101">
        <f t="shared" si="82"/>
        <v>0</v>
      </c>
      <c r="AR92" s="102">
        <f t="shared" si="104"/>
        <v>0</v>
      </c>
      <c r="AS92" s="103">
        <f t="shared" si="105"/>
        <v>0</v>
      </c>
      <c r="AT92" s="101">
        <f t="shared" si="86"/>
        <v>0</v>
      </c>
      <c r="AU92" s="102">
        <f t="shared" si="106"/>
        <v>0</v>
      </c>
      <c r="AV92" s="103">
        <f t="shared" si="107"/>
        <v>0</v>
      </c>
      <c r="AW92" s="92">
        <v>1810</v>
      </c>
      <c r="AX92" s="93">
        <v>6966</v>
      </c>
      <c r="AY92" s="94">
        <v>1615</v>
      </c>
      <c r="AZ92" s="92">
        <v>29</v>
      </c>
      <c r="BA92" s="93">
        <v>27</v>
      </c>
      <c r="BB92" s="94">
        <v>28</v>
      </c>
      <c r="BC92" s="92">
        <v>41</v>
      </c>
      <c r="BD92" s="93">
        <v>40</v>
      </c>
      <c r="BE92" s="94">
        <v>40</v>
      </c>
      <c r="BF92" s="92">
        <f t="shared" si="108"/>
        <v>19.226190476190478</v>
      </c>
      <c r="BG92" s="93">
        <f t="shared" si="109"/>
        <v>-1.5784072249589478</v>
      </c>
      <c r="BH92" s="94">
        <f t="shared" si="110"/>
        <v>-2.2738095238095219</v>
      </c>
      <c r="BI92" s="92">
        <f t="shared" si="111"/>
        <v>13.458333333333334</v>
      </c>
      <c r="BJ92" s="93">
        <f t="shared" si="112"/>
        <v>-1.257113821138212</v>
      </c>
      <c r="BK92" s="94">
        <f t="shared" si="113"/>
        <v>-1.0541666666666671</v>
      </c>
      <c r="BL92" s="92">
        <v>48</v>
      </c>
      <c r="BM92" s="93">
        <v>48</v>
      </c>
      <c r="BN92" s="94">
        <v>48</v>
      </c>
      <c r="BO92" s="92">
        <v>2670</v>
      </c>
      <c r="BP92" s="93">
        <v>9847</v>
      </c>
      <c r="BQ92" s="94">
        <v>2278</v>
      </c>
      <c r="BR92" s="92">
        <f t="shared" si="87"/>
        <v>2160.6119402985073</v>
      </c>
      <c r="BS92" s="93">
        <f t="shared" si="114"/>
        <v>397.57373805131624</v>
      </c>
      <c r="BT92" s="94">
        <f t="shared" si="115"/>
        <v>98.575076279008954</v>
      </c>
      <c r="BU92" s="92">
        <f t="shared" si="88"/>
        <v>3047.6</v>
      </c>
      <c r="BV92" s="93">
        <f t="shared" si="116"/>
        <v>446.87513812154702</v>
      </c>
      <c r="BW92" s="94">
        <f t="shared" si="117"/>
        <v>132.74542061441298</v>
      </c>
      <c r="BX92" s="171">
        <f t="shared" si="89"/>
        <v>1.4105263157894736</v>
      </c>
      <c r="BY92" s="253">
        <f t="shared" si="118"/>
        <v>-6.4611805757487595E-2</v>
      </c>
      <c r="BZ92" s="254">
        <f t="shared" si="119"/>
        <v>-3.0539311241066791E-3</v>
      </c>
      <c r="CA92" s="101">
        <f t="shared" si="120"/>
        <v>0.53323970037453183</v>
      </c>
      <c r="CB92" s="102">
        <f t="shared" si="121"/>
        <v>-9.1760299625468167E-2</v>
      </c>
      <c r="CC92" s="250">
        <f t="shared" si="122"/>
        <v>-2.880367862090194E-2</v>
      </c>
      <c r="CD92" s="284"/>
      <c r="CE92" s="285"/>
      <c r="CF92" s="275"/>
    </row>
    <row r="93" spans="1:84" s="143" customFormat="1" ht="15.75" customHeight="1" x14ac:dyDescent="0.2">
      <c r="A93" s="142" t="s">
        <v>162</v>
      </c>
      <c r="B93" s="197" t="s">
        <v>204</v>
      </c>
      <c r="C93" s="93">
        <v>2248.7379999999998</v>
      </c>
      <c r="D93" s="93">
        <v>10078.974</v>
      </c>
      <c r="E93" s="93">
        <v>2955.8040000000001</v>
      </c>
      <c r="F93" s="92">
        <v>2240.09</v>
      </c>
      <c r="G93" s="93">
        <v>10073.334000000001</v>
      </c>
      <c r="H93" s="94">
        <v>2906.998</v>
      </c>
      <c r="I93" s="159">
        <f t="shared" si="83"/>
        <v>1.0167891412377992</v>
      </c>
      <c r="J93" s="251">
        <f t="shared" si="90"/>
        <v>1.2928582063837624E-2</v>
      </c>
      <c r="K93" s="252">
        <f t="shared" si="91"/>
        <v>1.6229247164992744E-2</v>
      </c>
      <c r="L93" s="92">
        <v>1504.598</v>
      </c>
      <c r="M93" s="93">
        <v>7070.866</v>
      </c>
      <c r="N93" s="93">
        <v>2048.9029999999998</v>
      </c>
      <c r="O93" s="98">
        <f t="shared" si="80"/>
        <v>0.70481747837459807</v>
      </c>
      <c r="P93" s="99">
        <f t="shared" si="92"/>
        <v>3.3148929343085998E-2</v>
      </c>
      <c r="Q93" s="100">
        <f t="shared" si="93"/>
        <v>2.878477841110394E-3</v>
      </c>
      <c r="R93" s="92">
        <v>397.06200000000018</v>
      </c>
      <c r="S93" s="93">
        <v>1695.2860000000007</v>
      </c>
      <c r="T93" s="94">
        <v>482.85200000000026</v>
      </c>
      <c r="U93" s="101">
        <f t="shared" si="84"/>
        <v>0.16609987347772523</v>
      </c>
      <c r="V93" s="102">
        <f t="shared" si="94"/>
        <v>-1.1152826190591741E-2</v>
      </c>
      <c r="W93" s="103">
        <f t="shared" si="95"/>
        <v>-2.1945561520279877E-3</v>
      </c>
      <c r="X93" s="92">
        <v>338.43</v>
      </c>
      <c r="Y93" s="93">
        <v>1307.182</v>
      </c>
      <c r="Z93" s="94">
        <v>375.24299999999999</v>
      </c>
      <c r="AA93" s="101">
        <f t="shared" si="85"/>
        <v>0.12908264814767675</v>
      </c>
      <c r="AB93" s="102">
        <f t="shared" si="96"/>
        <v>-2.1996103152494201E-2</v>
      </c>
      <c r="AC93" s="103">
        <f t="shared" si="97"/>
        <v>-6.8392168908235074E-4</v>
      </c>
      <c r="AD93" s="92">
        <v>2437.2510000000002</v>
      </c>
      <c r="AE93" s="93">
        <v>1982.5</v>
      </c>
      <c r="AF93" s="93">
        <v>2119.5459999999998</v>
      </c>
      <c r="AG93" s="93">
        <f t="shared" si="98"/>
        <v>-317.70500000000038</v>
      </c>
      <c r="AH93" s="94">
        <f t="shared" si="99"/>
        <v>137.04599999999982</v>
      </c>
      <c r="AI93" s="92">
        <v>0</v>
      </c>
      <c r="AJ93" s="93">
        <v>0</v>
      </c>
      <c r="AK93" s="93">
        <v>0</v>
      </c>
      <c r="AL93" s="93">
        <f t="shared" si="100"/>
        <v>0</v>
      </c>
      <c r="AM93" s="94">
        <f t="shared" si="101"/>
        <v>0</v>
      </c>
      <c r="AN93" s="101">
        <f t="shared" si="81"/>
        <v>0.71707934626247194</v>
      </c>
      <c r="AO93" s="102">
        <f t="shared" si="102"/>
        <v>-0.36675122893125922</v>
      </c>
      <c r="AP93" s="103">
        <f t="shared" si="103"/>
        <v>0.52038273805612079</v>
      </c>
      <c r="AQ93" s="101">
        <f t="shared" si="82"/>
        <v>0</v>
      </c>
      <c r="AR93" s="102">
        <f t="shared" si="104"/>
        <v>0</v>
      </c>
      <c r="AS93" s="103">
        <f t="shared" si="105"/>
        <v>0</v>
      </c>
      <c r="AT93" s="101">
        <f t="shared" si="86"/>
        <v>0</v>
      </c>
      <c r="AU93" s="102">
        <f t="shared" si="106"/>
        <v>0</v>
      </c>
      <c r="AV93" s="103">
        <f t="shared" si="107"/>
        <v>0</v>
      </c>
      <c r="AW93" s="92">
        <v>2069</v>
      </c>
      <c r="AX93" s="93">
        <v>8350</v>
      </c>
      <c r="AY93" s="94">
        <v>2236</v>
      </c>
      <c r="AZ93" s="92">
        <v>58.5</v>
      </c>
      <c r="BA93" s="93">
        <v>58</v>
      </c>
      <c r="BB93" s="94">
        <v>61.5</v>
      </c>
      <c r="BC93" s="92">
        <v>110</v>
      </c>
      <c r="BD93" s="93">
        <v>96</v>
      </c>
      <c r="BE93" s="94">
        <v>96</v>
      </c>
      <c r="BF93" s="92">
        <f t="shared" si="108"/>
        <v>12.119241192411925</v>
      </c>
      <c r="BG93" s="93">
        <f t="shared" si="109"/>
        <v>0.33006740323813588</v>
      </c>
      <c r="BH93" s="94">
        <f t="shared" si="110"/>
        <v>0.12211475563031726</v>
      </c>
      <c r="BI93" s="92">
        <f t="shared" si="111"/>
        <v>7.7638888888888893</v>
      </c>
      <c r="BJ93" s="93">
        <f t="shared" si="112"/>
        <v>1.4941919191919197</v>
      </c>
      <c r="BK93" s="94">
        <f t="shared" si="113"/>
        <v>0.515625</v>
      </c>
      <c r="BL93" s="92">
        <v>174</v>
      </c>
      <c r="BM93" s="93">
        <v>174</v>
      </c>
      <c r="BN93" s="94">
        <v>174</v>
      </c>
      <c r="BO93" s="92">
        <v>8327</v>
      </c>
      <c r="BP93" s="93">
        <v>34782</v>
      </c>
      <c r="BQ93" s="94">
        <v>8959</v>
      </c>
      <c r="BR93" s="92">
        <f t="shared" si="87"/>
        <v>324.47795512892066</v>
      </c>
      <c r="BS93" s="93">
        <f t="shared" si="114"/>
        <v>55.46270353771132</v>
      </c>
      <c r="BT93" s="94">
        <f t="shared" si="115"/>
        <v>34.864534394057785</v>
      </c>
      <c r="BU93" s="92">
        <f t="shared" si="88"/>
        <v>1300.0885509838997</v>
      </c>
      <c r="BV93" s="93">
        <f t="shared" si="116"/>
        <v>217.39642918592972</v>
      </c>
      <c r="BW93" s="94">
        <f t="shared" si="117"/>
        <v>93.701245594678085</v>
      </c>
      <c r="BX93" s="171">
        <f t="shared" si="89"/>
        <v>4.0067084078711988</v>
      </c>
      <c r="BY93" s="253">
        <f t="shared" si="118"/>
        <v>-1.7941181302314924E-2</v>
      </c>
      <c r="BZ93" s="254">
        <f t="shared" si="119"/>
        <v>-0.15880057416472937</v>
      </c>
      <c r="CA93" s="101">
        <f t="shared" si="120"/>
        <v>0.57852253648456675</v>
      </c>
      <c r="CB93" s="102">
        <f t="shared" si="121"/>
        <v>4.0811055146584119E-2</v>
      </c>
      <c r="CC93" s="250">
        <f t="shared" si="122"/>
        <v>3.0860750938983328E-2</v>
      </c>
      <c r="CD93" s="284"/>
      <c r="CE93" s="285"/>
      <c r="CF93" s="275"/>
    </row>
    <row r="94" spans="1:84" s="143" customFormat="1" ht="15" customHeight="1" x14ac:dyDescent="0.2">
      <c r="A94" s="142" t="s">
        <v>175</v>
      </c>
      <c r="B94" s="197" t="s">
        <v>241</v>
      </c>
      <c r="C94" s="93">
        <v>188.053</v>
      </c>
      <c r="D94" s="93">
        <v>913.79499999999996</v>
      </c>
      <c r="E94" s="93">
        <v>391.10340000000002</v>
      </c>
      <c r="F94" s="92">
        <v>194.47</v>
      </c>
      <c r="G94" s="93">
        <v>739.09500000000003</v>
      </c>
      <c r="H94" s="94">
        <v>392.589</v>
      </c>
      <c r="I94" s="159">
        <f>IF(H94=0,"0",(E94/H94))</f>
        <v>0.99621588990012466</v>
      </c>
      <c r="J94" s="225">
        <f t="shared" si="90"/>
        <v>2.921326738765484E-2</v>
      </c>
      <c r="K94" s="158">
        <f t="shared" si="91"/>
        <v>-0.24015426549261909</v>
      </c>
      <c r="L94" s="92">
        <v>136.541</v>
      </c>
      <c r="M94" s="93">
        <v>492.94099999999997</v>
      </c>
      <c r="N94" s="93">
        <v>305.93</v>
      </c>
      <c r="O94" s="98">
        <f t="shared" si="80"/>
        <v>0.77926279136705312</v>
      </c>
      <c r="P94" s="76">
        <f t="shared" si="92"/>
        <v>7.7144212665968159E-2</v>
      </c>
      <c r="Q94" s="77">
        <f t="shared" si="93"/>
        <v>0.11231064042569927</v>
      </c>
      <c r="R94" s="92">
        <v>42.63</v>
      </c>
      <c r="S94" s="93">
        <v>171.09900000000005</v>
      </c>
      <c r="T94" s="94">
        <v>42.064999999999998</v>
      </c>
      <c r="U94" s="78">
        <f t="shared" si="84"/>
        <v>0.10714767861554959</v>
      </c>
      <c r="V94" s="79">
        <f t="shared" si="94"/>
        <v>-0.11206351077098818</v>
      </c>
      <c r="W94" s="80">
        <f t="shared" si="95"/>
        <v>-0.124350302022934</v>
      </c>
      <c r="X94" s="92">
        <v>15.295999999999999</v>
      </c>
      <c r="Y94" s="93">
        <v>75.055000000000007</v>
      </c>
      <c r="Z94" s="71">
        <v>44.593999999999994</v>
      </c>
      <c r="AA94" s="78">
        <f t="shared" si="85"/>
        <v>0.11358953001739731</v>
      </c>
      <c r="AB94" s="79">
        <f t="shared" si="96"/>
        <v>3.4934724648960025E-2</v>
      </c>
      <c r="AC94" s="80">
        <f t="shared" si="97"/>
        <v>1.203966159723481E-2</v>
      </c>
      <c r="AD94" s="92">
        <v>254.07</v>
      </c>
      <c r="AE94" s="93">
        <v>335.63200000000001</v>
      </c>
      <c r="AF94" s="93">
        <v>321.55709000000002</v>
      </c>
      <c r="AG94" s="70">
        <f t="shared" si="98"/>
        <v>67.487090000000023</v>
      </c>
      <c r="AH94" s="71">
        <f t="shared" si="99"/>
        <v>-14.074909999999988</v>
      </c>
      <c r="AI94" s="92">
        <v>75.069000000000003</v>
      </c>
      <c r="AJ94" s="93">
        <v>28.969000000000001</v>
      </c>
      <c r="AK94" s="93">
        <v>1.3120000000000001</v>
      </c>
      <c r="AL94" s="70">
        <f t="shared" si="100"/>
        <v>-73.757000000000005</v>
      </c>
      <c r="AM94" s="71">
        <f t="shared" si="101"/>
        <v>-27.657</v>
      </c>
      <c r="AN94" s="101">
        <f t="shared" si="81"/>
        <v>0.82217922421538647</v>
      </c>
      <c r="AO94" s="79">
        <f t="shared" si="102"/>
        <v>-0.52887606338970361</v>
      </c>
      <c r="AP94" s="80">
        <f t="shared" si="103"/>
        <v>0.45488459029858891</v>
      </c>
      <c r="AQ94" s="101">
        <f t="shared" si="82"/>
        <v>3.3546115937626722E-3</v>
      </c>
      <c r="AR94" s="79">
        <f t="shared" si="104"/>
        <v>-0.39583604210492868</v>
      </c>
      <c r="AS94" s="80">
        <f t="shared" si="105"/>
        <v>-2.8347247138228643E-2</v>
      </c>
      <c r="AT94" s="78">
        <f t="shared" si="86"/>
        <v>3.3419173741495562E-3</v>
      </c>
      <c r="AU94" s="79">
        <f t="shared" si="106"/>
        <v>-0.3826764916349521</v>
      </c>
      <c r="AV94" s="80">
        <f t="shared" si="107"/>
        <v>-3.5853314632561355E-2</v>
      </c>
      <c r="AW94" s="92">
        <v>229</v>
      </c>
      <c r="AX94" s="93">
        <v>779</v>
      </c>
      <c r="AY94" s="71">
        <v>236</v>
      </c>
      <c r="AZ94" s="92">
        <v>9</v>
      </c>
      <c r="BA94" s="93">
        <v>9</v>
      </c>
      <c r="BB94" s="71">
        <v>10</v>
      </c>
      <c r="BC94" s="92">
        <v>13</v>
      </c>
      <c r="BD94" s="93">
        <v>14</v>
      </c>
      <c r="BE94" s="71">
        <v>14.5</v>
      </c>
      <c r="BF94" s="92">
        <f t="shared" si="108"/>
        <v>7.8666666666666671</v>
      </c>
      <c r="BG94" s="93">
        <f t="shared" si="109"/>
        <v>-0.61481481481481381</v>
      </c>
      <c r="BH94" s="94">
        <f t="shared" si="110"/>
        <v>0.65370370370370434</v>
      </c>
      <c r="BI94" s="92">
        <f t="shared" si="111"/>
        <v>5.4252873563218387</v>
      </c>
      <c r="BJ94" s="93">
        <f t="shared" si="112"/>
        <v>-0.44650751547303358</v>
      </c>
      <c r="BK94" s="94">
        <f t="shared" si="113"/>
        <v>0.78838259441707681</v>
      </c>
      <c r="BL94" s="92">
        <v>50</v>
      </c>
      <c r="BM94" s="93">
        <v>50</v>
      </c>
      <c r="BN94" s="71">
        <v>50</v>
      </c>
      <c r="BO94" s="92">
        <v>1633</v>
      </c>
      <c r="BP94" s="93">
        <v>5458</v>
      </c>
      <c r="BQ94" s="71">
        <v>1493</v>
      </c>
      <c r="BR94" s="92">
        <f t="shared" si="87"/>
        <v>262.95311453449432</v>
      </c>
      <c r="BS94" s="70">
        <f t="shared" si="114"/>
        <v>143.86554564288377</v>
      </c>
      <c r="BT94" s="71">
        <f t="shared" si="115"/>
        <v>127.53812735970502</v>
      </c>
      <c r="BU94" s="92">
        <f>H94*1000/AY94</f>
        <v>1663.5127118644068</v>
      </c>
      <c r="BV94" s="93">
        <f t="shared" ref="BV94" si="123">BU94-F94*1000/AW94</f>
        <v>814.29873806528019</v>
      </c>
      <c r="BW94" s="94">
        <f t="shared" ref="BW94" si="124">BU94-G94*1000/AX94</f>
        <v>714.73864254476621</v>
      </c>
      <c r="BX94" s="171">
        <f t="shared" si="89"/>
        <v>6.3262711864406782</v>
      </c>
      <c r="BY94" s="237">
        <f t="shared" si="118"/>
        <v>-0.80473318037154851</v>
      </c>
      <c r="BZ94" s="165">
        <f t="shared" si="119"/>
        <v>-0.6801472987968058</v>
      </c>
      <c r="CA94" s="101">
        <f t="shared" si="120"/>
        <v>0.33550561797752809</v>
      </c>
      <c r="CB94" s="102">
        <f t="shared" si="121"/>
        <v>-3.1460674157303303E-2</v>
      </c>
      <c r="CC94" s="250">
        <f t="shared" si="122"/>
        <v>3.6437124826843192E-2</v>
      </c>
      <c r="CD94" s="284"/>
      <c r="CE94" s="285"/>
      <c r="CF94" s="275"/>
    </row>
    <row r="95" spans="1:84" s="143" customFormat="1" ht="15" customHeight="1" x14ac:dyDescent="0.2">
      <c r="A95" s="142" t="s">
        <v>183</v>
      </c>
      <c r="B95" s="197" t="s">
        <v>205</v>
      </c>
      <c r="C95" s="93">
        <v>345.74900000000002</v>
      </c>
      <c r="D95" s="93">
        <v>1638.5582300000001</v>
      </c>
      <c r="E95" s="93">
        <v>632.17807999999991</v>
      </c>
      <c r="F95" s="92">
        <v>317.77100000000002</v>
      </c>
      <c r="G95" s="93">
        <v>1559.8228000000001</v>
      </c>
      <c r="H95" s="94">
        <v>636.21878000000004</v>
      </c>
      <c r="I95" s="159">
        <f t="shared" si="83"/>
        <v>0.99364888285756026</v>
      </c>
      <c r="J95" s="251">
        <f t="shared" si="90"/>
        <v>-9.4395652358050919E-2</v>
      </c>
      <c r="K95" s="252">
        <f t="shared" si="91"/>
        <v>-5.6828280317641422E-2</v>
      </c>
      <c r="L95" s="92">
        <v>200.654</v>
      </c>
      <c r="M95" s="93">
        <v>1038.0584899999999</v>
      </c>
      <c r="N95" s="93">
        <v>460.96100000000001</v>
      </c>
      <c r="O95" s="98">
        <f t="shared" si="80"/>
        <v>0.72453221201675311</v>
      </c>
      <c r="P95" s="99">
        <f t="shared" si="92"/>
        <v>9.3090072866232831E-2</v>
      </c>
      <c r="Q95" s="100">
        <f t="shared" si="93"/>
        <v>5.9034509328986351E-2</v>
      </c>
      <c r="R95" s="92">
        <v>77.970000000000013</v>
      </c>
      <c r="S95" s="93">
        <v>322.69944000000027</v>
      </c>
      <c r="T95" s="94">
        <v>86.072780000000023</v>
      </c>
      <c r="U95" s="101">
        <f t="shared" si="84"/>
        <v>0.13528802151989291</v>
      </c>
      <c r="V95" s="102">
        <f t="shared" si="94"/>
        <v>-0.11007735165764693</v>
      </c>
      <c r="W95" s="103">
        <f t="shared" si="95"/>
        <v>-7.1594093551126836E-2</v>
      </c>
      <c r="X95" s="92">
        <v>39.147000000000006</v>
      </c>
      <c r="Y95" s="93">
        <v>199.06486999999998</v>
      </c>
      <c r="Z95" s="94">
        <v>89.185000000000002</v>
      </c>
      <c r="AA95" s="101">
        <f t="shared" si="85"/>
        <v>0.14017976646335401</v>
      </c>
      <c r="AB95" s="102">
        <f t="shared" si="96"/>
        <v>1.6987278791414137E-2</v>
      </c>
      <c r="AC95" s="103">
        <f t="shared" si="97"/>
        <v>1.2559584222140485E-2</v>
      </c>
      <c r="AD95" s="92">
        <v>190.69800000000001</v>
      </c>
      <c r="AE95" s="93">
        <v>286.29266000000001</v>
      </c>
      <c r="AF95" s="93">
        <v>365.65424999999999</v>
      </c>
      <c r="AG95" s="93">
        <f t="shared" si="98"/>
        <v>174.95624999999998</v>
      </c>
      <c r="AH95" s="94">
        <f t="shared" si="99"/>
        <v>79.361589999999978</v>
      </c>
      <c r="AI95" s="92">
        <v>0</v>
      </c>
      <c r="AJ95" s="93">
        <v>0</v>
      </c>
      <c r="AK95" s="93">
        <v>0</v>
      </c>
      <c r="AL95" s="93">
        <f t="shared" si="100"/>
        <v>0</v>
      </c>
      <c r="AM95" s="94">
        <f t="shared" si="101"/>
        <v>0</v>
      </c>
      <c r="AN95" s="101">
        <f t="shared" si="81"/>
        <v>0.57840387316181552</v>
      </c>
      <c r="AO95" s="102">
        <f t="shared" si="102"/>
        <v>2.6853470991454964E-2</v>
      </c>
      <c r="AP95" s="103">
        <f t="shared" si="103"/>
        <v>0.40368157476659766</v>
      </c>
      <c r="AQ95" s="101">
        <f t="shared" si="82"/>
        <v>0</v>
      </c>
      <c r="AR95" s="102">
        <f t="shared" si="104"/>
        <v>0</v>
      </c>
      <c r="AS95" s="103">
        <f t="shared" si="105"/>
        <v>0</v>
      </c>
      <c r="AT95" s="101">
        <f t="shared" si="86"/>
        <v>0</v>
      </c>
      <c r="AU95" s="102">
        <f t="shared" si="106"/>
        <v>0</v>
      </c>
      <c r="AV95" s="103">
        <f t="shared" si="107"/>
        <v>0</v>
      </c>
      <c r="AW95" s="92">
        <v>491</v>
      </c>
      <c r="AX95" s="93">
        <v>1720</v>
      </c>
      <c r="AY95" s="94">
        <v>384</v>
      </c>
      <c r="AZ95" s="92">
        <v>11</v>
      </c>
      <c r="BA95" s="93">
        <v>11</v>
      </c>
      <c r="BB95" s="94">
        <v>11</v>
      </c>
      <c r="BC95" s="92">
        <v>13</v>
      </c>
      <c r="BD95" s="93">
        <v>13</v>
      </c>
      <c r="BE95" s="94">
        <v>14</v>
      </c>
      <c r="BF95" s="92">
        <f t="shared" si="108"/>
        <v>11.636363636363635</v>
      </c>
      <c r="BG95" s="93">
        <f t="shared" si="109"/>
        <v>-3.2424242424242422</v>
      </c>
      <c r="BH95" s="94">
        <f t="shared" si="110"/>
        <v>-1.3939393939393963</v>
      </c>
      <c r="BI95" s="92">
        <f t="shared" si="111"/>
        <v>9.1428571428571423</v>
      </c>
      <c r="BJ95" s="93">
        <f t="shared" si="112"/>
        <v>-3.4468864468864471</v>
      </c>
      <c r="BK95" s="94">
        <f t="shared" si="113"/>
        <v>-1.882783882783885</v>
      </c>
      <c r="BL95" s="92">
        <v>49</v>
      </c>
      <c r="BM95" s="93">
        <v>49</v>
      </c>
      <c r="BN95" s="94">
        <v>49</v>
      </c>
      <c r="BO95" s="92">
        <v>3012</v>
      </c>
      <c r="BP95" s="93">
        <v>11454</v>
      </c>
      <c r="BQ95" s="94">
        <v>2572</v>
      </c>
      <c r="BR95" s="92">
        <f t="shared" si="87"/>
        <v>247.36344479004666</v>
      </c>
      <c r="BS95" s="93">
        <f t="shared" si="114"/>
        <v>141.86178476348624</v>
      </c>
      <c r="BT95" s="94">
        <f t="shared" si="115"/>
        <v>111.18195360792686</v>
      </c>
      <c r="BU95" s="92">
        <f t="shared" si="88"/>
        <v>1656.8197395833333</v>
      </c>
      <c r="BV95" s="93">
        <f t="shared" si="116"/>
        <v>1009.6282935548201</v>
      </c>
      <c r="BW95" s="94">
        <f t="shared" si="117"/>
        <v>749.94601865310074</v>
      </c>
      <c r="BX95" s="171">
        <f t="shared" si="89"/>
        <v>6.697916666666667</v>
      </c>
      <c r="BY95" s="253">
        <f t="shared" si="118"/>
        <v>0.56349711473183994</v>
      </c>
      <c r="BZ95" s="254">
        <f t="shared" si="119"/>
        <v>3.8614341085271953E-2</v>
      </c>
      <c r="CA95" s="101">
        <f t="shared" si="120"/>
        <v>0.58977298784682419</v>
      </c>
      <c r="CB95" s="102">
        <f t="shared" si="121"/>
        <v>-0.10089429030038977</v>
      </c>
      <c r="CC95" s="250">
        <f t="shared" si="122"/>
        <v>-5.0651949251302675E-2</v>
      </c>
      <c r="CD95" s="284"/>
      <c r="CE95" s="285"/>
      <c r="CF95" s="275"/>
    </row>
    <row r="96" spans="1:84" s="143" customFormat="1" ht="15" customHeight="1" x14ac:dyDescent="0.2">
      <c r="A96" s="142" t="s">
        <v>183</v>
      </c>
      <c r="B96" s="197" t="s">
        <v>206</v>
      </c>
      <c r="C96" s="93">
        <v>1524.81396</v>
      </c>
      <c r="D96" s="93">
        <v>9216.9580000000005</v>
      </c>
      <c r="E96" s="93">
        <v>2305.39219</v>
      </c>
      <c r="F96" s="92">
        <v>2230.06124</v>
      </c>
      <c r="G96" s="93">
        <v>9741.3845700000002</v>
      </c>
      <c r="H96" s="94">
        <v>2413.2133599999997</v>
      </c>
      <c r="I96" s="159">
        <f t="shared" si="83"/>
        <v>0.95532049847428335</v>
      </c>
      <c r="J96" s="251">
        <f t="shared" si="90"/>
        <v>0.27156619942193982</v>
      </c>
      <c r="K96" s="252">
        <f t="shared" si="91"/>
        <v>9.1554093364463185E-3</v>
      </c>
      <c r="L96" s="92">
        <v>422.03</v>
      </c>
      <c r="M96" s="93">
        <v>1665.386</v>
      </c>
      <c r="N96" s="93">
        <v>501.30692999999997</v>
      </c>
      <c r="O96" s="98">
        <f t="shared" si="80"/>
        <v>0.20773419305121035</v>
      </c>
      <c r="P96" s="99">
        <f t="shared" si="92"/>
        <v>1.8488269024478254E-2</v>
      </c>
      <c r="Q96" s="100">
        <f t="shared" si="93"/>
        <v>3.6774306596383755E-2</v>
      </c>
      <c r="R96" s="92">
        <v>119.49724000000015</v>
      </c>
      <c r="S96" s="93">
        <v>1230.8739999999998</v>
      </c>
      <c r="T96" s="94">
        <v>98.700999999999794</v>
      </c>
      <c r="U96" s="101">
        <f t="shared" si="84"/>
        <v>4.0900237681428968E-2</v>
      </c>
      <c r="V96" s="102">
        <f t="shared" si="94"/>
        <v>-1.2684497058860114E-2</v>
      </c>
      <c r="W96" s="103">
        <f t="shared" si="95"/>
        <v>-8.5454901175387538E-2</v>
      </c>
      <c r="X96" s="92">
        <v>1688.5339999999999</v>
      </c>
      <c r="Y96" s="93">
        <v>6845.1245699999999</v>
      </c>
      <c r="Z96" s="94">
        <v>1813.20543</v>
      </c>
      <c r="AA96" s="101">
        <f t="shared" si="85"/>
        <v>0.75136556926736064</v>
      </c>
      <c r="AB96" s="102">
        <f t="shared" si="96"/>
        <v>-5.8037719656182096E-3</v>
      </c>
      <c r="AC96" s="103">
        <f t="shared" si="97"/>
        <v>4.8680594579003755E-2</v>
      </c>
      <c r="AD96" s="92">
        <v>2922.4801100000009</v>
      </c>
      <c r="AE96" s="93">
        <v>3338.0739799999997</v>
      </c>
      <c r="AF96" s="93">
        <v>3473.6121600000001</v>
      </c>
      <c r="AG96" s="93">
        <f t="shared" si="98"/>
        <v>551.13204999999925</v>
      </c>
      <c r="AH96" s="94">
        <f t="shared" si="99"/>
        <v>135.53818000000047</v>
      </c>
      <c r="AI96" s="92">
        <v>1538.52017</v>
      </c>
      <c r="AJ96" s="93">
        <v>1832.1925199999996</v>
      </c>
      <c r="AK96" s="93">
        <v>1874.6396399999999</v>
      </c>
      <c r="AL96" s="93">
        <f t="shared" si="100"/>
        <v>336.11946999999986</v>
      </c>
      <c r="AM96" s="94">
        <f t="shared" si="101"/>
        <v>42.447120000000268</v>
      </c>
      <c r="AN96" s="101">
        <f t="shared" si="81"/>
        <v>1.5067337241217946</v>
      </c>
      <c r="AO96" s="102">
        <f t="shared" si="102"/>
        <v>-0.40988049024439666</v>
      </c>
      <c r="AP96" s="103">
        <f t="shared" si="103"/>
        <v>1.1445671633107333</v>
      </c>
      <c r="AQ96" s="101">
        <f t="shared" si="82"/>
        <v>0.81315432928572551</v>
      </c>
      <c r="AR96" s="102">
        <f t="shared" si="104"/>
        <v>-0.19583444597443811</v>
      </c>
      <c r="AS96" s="103">
        <f t="shared" si="105"/>
        <v>0.6143693809329176</v>
      </c>
      <c r="AT96" s="101">
        <f t="shared" si="86"/>
        <v>0.77682299918976083</v>
      </c>
      <c r="AU96" s="102">
        <f t="shared" si="106"/>
        <v>8.6922586410065117E-2</v>
      </c>
      <c r="AV96" s="103">
        <f t="shared" si="107"/>
        <v>0.58873962081226605</v>
      </c>
      <c r="AW96" s="92">
        <v>519</v>
      </c>
      <c r="AX96" s="93">
        <v>2017</v>
      </c>
      <c r="AY96" s="94">
        <v>467</v>
      </c>
      <c r="AZ96" s="92">
        <v>21</v>
      </c>
      <c r="BA96" s="93">
        <v>20</v>
      </c>
      <c r="BB96" s="94">
        <v>17</v>
      </c>
      <c r="BC96" s="92">
        <v>41</v>
      </c>
      <c r="BD96" s="93">
        <v>41</v>
      </c>
      <c r="BE96" s="94">
        <v>40</v>
      </c>
      <c r="BF96" s="92">
        <f t="shared" si="108"/>
        <v>9.1568627450980387</v>
      </c>
      <c r="BG96" s="93">
        <f t="shared" si="109"/>
        <v>0.91876750700279963</v>
      </c>
      <c r="BH96" s="94">
        <f t="shared" si="110"/>
        <v>0.75269607843137187</v>
      </c>
      <c r="BI96" s="92">
        <f t="shared" si="111"/>
        <v>3.8916666666666671</v>
      </c>
      <c r="BJ96" s="93">
        <f t="shared" si="112"/>
        <v>-0.32784552845528436</v>
      </c>
      <c r="BK96" s="94">
        <f t="shared" si="113"/>
        <v>-0.20792682926829231</v>
      </c>
      <c r="BL96" s="92">
        <v>60</v>
      </c>
      <c r="BM96" s="93">
        <v>60</v>
      </c>
      <c r="BN96" s="94">
        <v>57</v>
      </c>
      <c r="BO96" s="92">
        <v>2280</v>
      </c>
      <c r="BP96" s="93">
        <v>9115</v>
      </c>
      <c r="BQ96" s="94">
        <v>1832</v>
      </c>
      <c r="BR96" s="92">
        <f t="shared" si="87"/>
        <v>1317.2562008733623</v>
      </c>
      <c r="BS96" s="93">
        <f t="shared" si="114"/>
        <v>339.15916578564293</v>
      </c>
      <c r="BT96" s="94">
        <f t="shared" si="115"/>
        <v>248.53600668795366</v>
      </c>
      <c r="BU96" s="92">
        <f t="shared" si="88"/>
        <v>5167.4804282655241</v>
      </c>
      <c r="BV96" s="93">
        <f t="shared" si="116"/>
        <v>870.63796198421369</v>
      </c>
      <c r="BW96" s="94">
        <f t="shared" si="117"/>
        <v>337.84008617330801</v>
      </c>
      <c r="BX96" s="171">
        <f t="shared" si="89"/>
        <v>3.9229122055674517</v>
      </c>
      <c r="BY96" s="253">
        <f t="shared" si="118"/>
        <v>-0.47015137824757725</v>
      </c>
      <c r="BZ96" s="254">
        <f t="shared" si="119"/>
        <v>-0.5961755485227811</v>
      </c>
      <c r="CA96" s="101">
        <f t="shared" si="120"/>
        <v>0.36112753794598851</v>
      </c>
      <c r="CB96" s="102">
        <f t="shared" si="121"/>
        <v>-6.5838754188842941E-2</v>
      </c>
      <c r="CC96" s="250">
        <f t="shared" si="122"/>
        <v>-5.5082507716111895E-2</v>
      </c>
      <c r="CD96" s="284"/>
      <c r="CE96" s="285"/>
      <c r="CF96" s="275"/>
    </row>
    <row r="97" spans="1:84" s="140" customFormat="1" ht="15" customHeight="1" x14ac:dyDescent="0.2">
      <c r="A97" s="141" t="s">
        <v>183</v>
      </c>
      <c r="B97" s="198" t="s">
        <v>207</v>
      </c>
      <c r="C97" s="70">
        <v>99.620999999999995</v>
      </c>
      <c r="D97" s="70">
        <v>402.392</v>
      </c>
      <c r="E97" s="93">
        <v>91.799000000000007</v>
      </c>
      <c r="F97" s="69">
        <v>84.108000000000004</v>
      </c>
      <c r="G97" s="70">
        <v>331.19099999999997</v>
      </c>
      <c r="H97" s="94">
        <v>103.444</v>
      </c>
      <c r="I97" s="157">
        <f t="shared" si="83"/>
        <v>0.88742701364989762</v>
      </c>
      <c r="J97" s="225">
        <f t="shared" si="90"/>
        <v>-0.29701441879410284</v>
      </c>
      <c r="K97" s="158">
        <f t="shared" si="91"/>
        <v>-0.32755769306012783</v>
      </c>
      <c r="L97" s="69">
        <v>61.822000000000003</v>
      </c>
      <c r="M97" s="70">
        <v>249.768</v>
      </c>
      <c r="N97" s="70">
        <v>85.82</v>
      </c>
      <c r="O97" s="75">
        <f t="shared" si="80"/>
        <v>0.82962762460848372</v>
      </c>
      <c r="P97" s="76">
        <f t="shared" si="92"/>
        <v>9.4596474182840451E-2</v>
      </c>
      <c r="Q97" s="77">
        <f t="shared" si="93"/>
        <v>7.5476696594135473E-2</v>
      </c>
      <c r="R97" s="69">
        <v>19.612000000000002</v>
      </c>
      <c r="S97" s="93">
        <v>71.441000000000003</v>
      </c>
      <c r="T97" s="94">
        <v>15.576000000000009</v>
      </c>
      <c r="U97" s="78">
        <f t="shared" si="84"/>
        <v>0.15057422373458113</v>
      </c>
      <c r="V97" s="79">
        <f t="shared" si="94"/>
        <v>-8.2602168522992486E-2</v>
      </c>
      <c r="W97" s="80">
        <f t="shared" si="95"/>
        <v>-6.5135140348380083E-2</v>
      </c>
      <c r="X97" s="69">
        <v>2.6739999999999999</v>
      </c>
      <c r="Y97" s="70">
        <v>9.9819999999999993</v>
      </c>
      <c r="Z97" s="71">
        <v>2.048</v>
      </c>
      <c r="AA97" s="78">
        <f t="shared" si="85"/>
        <v>1.9798151656935152E-2</v>
      </c>
      <c r="AB97" s="79">
        <f t="shared" si="96"/>
        <v>-1.1994305659848027E-2</v>
      </c>
      <c r="AC97" s="80">
        <f t="shared" si="97"/>
        <v>-1.0341556245755442E-2</v>
      </c>
      <c r="AD97" s="69">
        <v>46.100999999999999</v>
      </c>
      <c r="AE97" s="70">
        <v>11.298</v>
      </c>
      <c r="AF97" s="70">
        <v>39.72</v>
      </c>
      <c r="AG97" s="70">
        <f t="shared" si="98"/>
        <v>-6.3810000000000002</v>
      </c>
      <c r="AH97" s="71">
        <f t="shared" si="99"/>
        <v>28.421999999999997</v>
      </c>
      <c r="AI97" s="69">
        <v>16.777000000000001</v>
      </c>
      <c r="AJ97" s="70">
        <v>6.7320000000000002</v>
      </c>
      <c r="AK97" s="70">
        <v>6.7320000000000002</v>
      </c>
      <c r="AL97" s="70">
        <f t="shared" si="100"/>
        <v>-10.045000000000002</v>
      </c>
      <c r="AM97" s="71">
        <f t="shared" si="101"/>
        <v>0</v>
      </c>
      <c r="AN97" s="78">
        <f t="shared" si="81"/>
        <v>0.43268445190034743</v>
      </c>
      <c r="AO97" s="79">
        <f t="shared" si="102"/>
        <v>-3.0079423186230692E-2</v>
      </c>
      <c r="AP97" s="80">
        <f t="shared" si="103"/>
        <v>0.40460735295205819</v>
      </c>
      <c r="AQ97" s="78">
        <f t="shared" si="82"/>
        <v>7.3334132180089107E-2</v>
      </c>
      <c r="AR97" s="79">
        <f t="shared" si="104"/>
        <v>-9.50741351531037E-2</v>
      </c>
      <c r="AS97" s="80">
        <f t="shared" si="105"/>
        <v>5.6604177310210974E-2</v>
      </c>
      <c r="AT97" s="78">
        <f t="shared" si="86"/>
        <v>6.5078689919183322E-2</v>
      </c>
      <c r="AU97" s="79">
        <f t="shared" si="106"/>
        <v>-0.13439103947635572</v>
      </c>
      <c r="AV97" s="80">
        <f t="shared" si="107"/>
        <v>4.4752050608332483E-2</v>
      </c>
      <c r="AW97" s="69">
        <v>58</v>
      </c>
      <c r="AX97" s="70">
        <v>226</v>
      </c>
      <c r="AY97" s="71">
        <v>59</v>
      </c>
      <c r="AZ97" s="69">
        <v>5</v>
      </c>
      <c r="BA97" s="70">
        <v>5</v>
      </c>
      <c r="BB97" s="71">
        <v>5</v>
      </c>
      <c r="BC97" s="69">
        <v>8</v>
      </c>
      <c r="BD97" s="70">
        <v>8</v>
      </c>
      <c r="BE97" s="71">
        <v>7</v>
      </c>
      <c r="BF97" s="92">
        <f t="shared" si="108"/>
        <v>3.9333333333333336</v>
      </c>
      <c r="BG97" s="93">
        <f t="shared" si="109"/>
        <v>6.6666666666666874E-2</v>
      </c>
      <c r="BH97" s="94">
        <f t="shared" si="110"/>
        <v>0.16666666666666652</v>
      </c>
      <c r="BI97" s="92">
        <f t="shared" si="111"/>
        <v>2.8095238095238098</v>
      </c>
      <c r="BJ97" s="93">
        <f t="shared" si="112"/>
        <v>0.39285714285714324</v>
      </c>
      <c r="BK97" s="94">
        <f t="shared" si="113"/>
        <v>0.45535714285714324</v>
      </c>
      <c r="BL97" s="69">
        <v>10</v>
      </c>
      <c r="BM97" s="70">
        <v>10</v>
      </c>
      <c r="BN97" s="71">
        <v>10</v>
      </c>
      <c r="BO97" s="69">
        <v>326</v>
      </c>
      <c r="BP97" s="70">
        <v>1342</v>
      </c>
      <c r="BQ97" s="71">
        <v>348</v>
      </c>
      <c r="BR97" s="69">
        <f t="shared" si="87"/>
        <v>297.25287356321837</v>
      </c>
      <c r="BS97" s="70">
        <f t="shared" si="114"/>
        <v>39.252873563218373</v>
      </c>
      <c r="BT97" s="71">
        <f t="shared" si="115"/>
        <v>50.463752847868136</v>
      </c>
      <c r="BU97" s="69">
        <f t="shared" si="88"/>
        <v>1753.2881355932204</v>
      </c>
      <c r="BV97" s="70">
        <f t="shared" si="116"/>
        <v>303.15020455873764</v>
      </c>
      <c r="BW97" s="71">
        <f t="shared" si="117"/>
        <v>287.84123293835319</v>
      </c>
      <c r="BX97" s="170">
        <f t="shared" si="89"/>
        <v>5.898305084745763</v>
      </c>
      <c r="BY97" s="237">
        <f t="shared" si="118"/>
        <v>0.27761542957334928</v>
      </c>
      <c r="BZ97" s="165">
        <f t="shared" si="119"/>
        <v>-3.9748012599369886E-2</v>
      </c>
      <c r="CA97" s="101">
        <f t="shared" si="120"/>
        <v>0.39101123595505616</v>
      </c>
      <c r="CB97" s="102">
        <f t="shared" si="121"/>
        <v>2.4719101123595488E-2</v>
      </c>
      <c r="CC97" s="250">
        <f t="shared" si="122"/>
        <v>2.3340003078343885E-2</v>
      </c>
      <c r="CD97" s="284"/>
      <c r="CE97" s="285"/>
      <c r="CF97" s="275"/>
    </row>
    <row r="98" spans="1:84" s="143" customFormat="1" ht="15" customHeight="1" x14ac:dyDescent="0.2">
      <c r="A98" s="142" t="s">
        <v>141</v>
      </c>
      <c r="B98" s="197" t="s">
        <v>208</v>
      </c>
      <c r="C98" s="93">
        <v>162.703</v>
      </c>
      <c r="D98" s="93">
        <v>754.17700000000002</v>
      </c>
      <c r="E98" s="93">
        <v>214.06184999999999</v>
      </c>
      <c r="F98" s="92">
        <v>159.49100000000001</v>
      </c>
      <c r="G98" s="93">
        <v>684.01900000000001</v>
      </c>
      <c r="H98" s="94">
        <v>203.642</v>
      </c>
      <c r="I98" s="159">
        <f t="shared" si="83"/>
        <v>1.051167490006973</v>
      </c>
      <c r="J98" s="251">
        <f t="shared" si="90"/>
        <v>3.1028422598780692E-2</v>
      </c>
      <c r="K98" s="252">
        <f t="shared" si="91"/>
        <v>-5.1399836339224958E-2</v>
      </c>
      <c r="L98" s="92">
        <v>125.432</v>
      </c>
      <c r="M98" s="93">
        <v>508.41399999999999</v>
      </c>
      <c r="N98" s="93">
        <v>159.209</v>
      </c>
      <c r="O98" s="98">
        <f t="shared" si="80"/>
        <v>0.78180827137820297</v>
      </c>
      <c r="P98" s="99">
        <f t="shared" si="92"/>
        <v>-4.6436287290130274E-3</v>
      </c>
      <c r="Q98" s="100">
        <f t="shared" si="93"/>
        <v>3.8533596259529346E-2</v>
      </c>
      <c r="R98" s="92">
        <v>33.086000000000013</v>
      </c>
      <c r="S98" s="93">
        <v>159.97200000000001</v>
      </c>
      <c r="T98" s="94">
        <v>38.661999999999992</v>
      </c>
      <c r="U98" s="101">
        <f t="shared" si="84"/>
        <v>0.18985278086052973</v>
      </c>
      <c r="V98" s="102">
        <f t="shared" si="94"/>
        <v>-1.7594661314890903E-2</v>
      </c>
      <c r="W98" s="103">
        <f t="shared" si="95"/>
        <v>-4.4017915713688238E-2</v>
      </c>
      <c r="X98" s="92">
        <v>0.97299999999999998</v>
      </c>
      <c r="Y98" s="93">
        <v>15.632999999999999</v>
      </c>
      <c r="Z98" s="94">
        <v>5.7709999999999999</v>
      </c>
      <c r="AA98" s="101">
        <f t="shared" si="85"/>
        <v>2.8338947761267323E-2</v>
      </c>
      <c r="AB98" s="102">
        <f t="shared" si="96"/>
        <v>2.2238290043903961E-2</v>
      </c>
      <c r="AC98" s="103">
        <f t="shared" si="97"/>
        <v>5.4843194541588959E-3</v>
      </c>
      <c r="AD98" s="92">
        <v>85.518000000000001</v>
      </c>
      <c r="AE98" s="93">
        <v>100.063</v>
      </c>
      <c r="AF98" s="93">
        <v>101.895</v>
      </c>
      <c r="AG98" s="93">
        <f t="shared" si="98"/>
        <v>16.376999999999995</v>
      </c>
      <c r="AH98" s="94">
        <f t="shared" si="99"/>
        <v>1.8319999999999936</v>
      </c>
      <c r="AI98" s="92">
        <v>0</v>
      </c>
      <c r="AJ98" s="93">
        <v>0</v>
      </c>
      <c r="AK98" s="93">
        <v>0</v>
      </c>
      <c r="AL98" s="93">
        <f t="shared" si="100"/>
        <v>0</v>
      </c>
      <c r="AM98" s="94">
        <f t="shared" si="101"/>
        <v>0</v>
      </c>
      <c r="AN98" s="101">
        <f t="shared" si="81"/>
        <v>0.47600728481044147</v>
      </c>
      <c r="AO98" s="102">
        <f t="shared" si="102"/>
        <v>-4.9600724875919544E-2</v>
      </c>
      <c r="AP98" s="103">
        <f t="shared" si="103"/>
        <v>0.34332888172999748</v>
      </c>
      <c r="AQ98" s="101">
        <f t="shared" si="82"/>
        <v>0</v>
      </c>
      <c r="AR98" s="102">
        <f t="shared" si="104"/>
        <v>0</v>
      </c>
      <c r="AS98" s="103">
        <f t="shared" si="105"/>
        <v>0</v>
      </c>
      <c r="AT98" s="101">
        <f t="shared" si="86"/>
        <v>0</v>
      </c>
      <c r="AU98" s="102">
        <f t="shared" si="106"/>
        <v>0</v>
      </c>
      <c r="AV98" s="103">
        <f t="shared" si="107"/>
        <v>0</v>
      </c>
      <c r="AW98" s="92">
        <v>204</v>
      </c>
      <c r="AX98" s="93">
        <v>807</v>
      </c>
      <c r="AY98" s="94">
        <v>235</v>
      </c>
      <c r="AZ98" s="92">
        <v>6</v>
      </c>
      <c r="BA98" s="93">
        <v>6</v>
      </c>
      <c r="BB98" s="94">
        <v>7</v>
      </c>
      <c r="BC98" s="92">
        <v>11</v>
      </c>
      <c r="BD98" s="93">
        <v>13</v>
      </c>
      <c r="BE98" s="94">
        <v>13</v>
      </c>
      <c r="BF98" s="92">
        <f t="shared" si="108"/>
        <v>11.19047619047619</v>
      </c>
      <c r="BG98" s="93">
        <f t="shared" si="109"/>
        <v>-0.14285714285714413</v>
      </c>
      <c r="BH98" s="94">
        <f t="shared" si="110"/>
        <v>-1.7857142857144126E-2</v>
      </c>
      <c r="BI98" s="92">
        <f t="shared" si="111"/>
        <v>6.0256410256410255</v>
      </c>
      <c r="BJ98" s="93">
        <f t="shared" si="112"/>
        <v>-0.15617715617715699</v>
      </c>
      <c r="BK98" s="94">
        <f t="shared" si="113"/>
        <v>0.8525641025641022</v>
      </c>
      <c r="BL98" s="92">
        <v>45</v>
      </c>
      <c r="BM98" s="93">
        <v>45</v>
      </c>
      <c r="BN98" s="94">
        <v>45</v>
      </c>
      <c r="BO98" s="92">
        <v>1592</v>
      </c>
      <c r="BP98" s="93">
        <v>6487</v>
      </c>
      <c r="BQ98" s="94">
        <v>1701</v>
      </c>
      <c r="BR98" s="92">
        <f t="shared" si="87"/>
        <v>119.71898883009995</v>
      </c>
      <c r="BS98" s="93">
        <f t="shared" si="114"/>
        <v>19.536199885376334</v>
      </c>
      <c r="BT98" s="94">
        <f t="shared" si="115"/>
        <v>14.274407359466366</v>
      </c>
      <c r="BU98" s="92">
        <f t="shared" si="88"/>
        <v>866.5617021276596</v>
      </c>
      <c r="BV98" s="93">
        <f t="shared" si="116"/>
        <v>84.743074676679157</v>
      </c>
      <c r="BW98" s="94">
        <f t="shared" si="117"/>
        <v>18.954515014896288</v>
      </c>
      <c r="BX98" s="171">
        <f t="shared" si="89"/>
        <v>7.2382978723404259</v>
      </c>
      <c r="BY98" s="253">
        <f t="shared" si="118"/>
        <v>-0.56562369628702491</v>
      </c>
      <c r="BZ98" s="254">
        <f t="shared" si="119"/>
        <v>-0.80011600622215173</v>
      </c>
      <c r="CA98" s="101">
        <f t="shared" si="120"/>
        <v>0.42471910112359545</v>
      </c>
      <c r="CB98" s="102">
        <f t="shared" si="121"/>
        <v>2.7215980024968722E-2</v>
      </c>
      <c r="CC98" s="250">
        <f t="shared" si="122"/>
        <v>2.9772373574128153E-2</v>
      </c>
      <c r="CD98" s="284"/>
      <c r="CE98" s="285"/>
      <c r="CF98" s="275"/>
    </row>
    <row r="99" spans="1:84" s="143" customFormat="1" ht="15" customHeight="1" x14ac:dyDescent="0.2">
      <c r="A99" s="142" t="s">
        <v>141</v>
      </c>
      <c r="B99" s="197" t="s">
        <v>209</v>
      </c>
      <c r="C99" s="93">
        <v>204.44065000000001</v>
      </c>
      <c r="D99" s="93">
        <v>1206.508</v>
      </c>
      <c r="E99" s="93">
        <v>316.14999999999998</v>
      </c>
      <c r="F99" s="92">
        <v>231.82300000000001</v>
      </c>
      <c r="G99" s="93">
        <v>984.59</v>
      </c>
      <c r="H99" s="94">
        <v>328.73700000000002</v>
      </c>
      <c r="I99" s="159">
        <f t="shared" si="83"/>
        <v>0.96171103344010545</v>
      </c>
      <c r="J99" s="225">
        <f t="shared" si="90"/>
        <v>7.9828519625686711E-2</v>
      </c>
      <c r="K99" s="158">
        <f t="shared" si="91"/>
        <v>-0.26368024617882224</v>
      </c>
      <c r="L99" s="92">
        <v>199.529</v>
      </c>
      <c r="M99" s="93">
        <v>669.05399999999997</v>
      </c>
      <c r="N99" s="93">
        <v>192.10599999999999</v>
      </c>
      <c r="O99" s="98">
        <f t="shared" si="80"/>
        <v>0.58437596011401205</v>
      </c>
      <c r="P99" s="76">
        <f t="shared" si="92"/>
        <v>-0.27631948425518338</v>
      </c>
      <c r="Q99" s="77">
        <f>O99-IF(G99=0,"0",(M99/G99))</f>
        <v>-9.5149527652469423E-2</v>
      </c>
      <c r="R99" s="92">
        <v>28.478000000000012</v>
      </c>
      <c r="S99" s="93">
        <v>282.06700000000006</v>
      </c>
      <c r="T99" s="94">
        <v>132.29100000000003</v>
      </c>
      <c r="U99" s="78">
        <f t="shared" si="84"/>
        <v>0.40242199691546743</v>
      </c>
      <c r="V99" s="79">
        <f t="shared" si="94"/>
        <v>0.27957827562810589</v>
      </c>
      <c r="W99" s="80">
        <f t="shared" si="95"/>
        <v>0.11594031418458445</v>
      </c>
      <c r="X99" s="92">
        <v>3.8159999999999998</v>
      </c>
      <c r="Y99" s="93">
        <v>33.469000000000001</v>
      </c>
      <c r="Z99" s="71">
        <v>4.34</v>
      </c>
      <c r="AA99" s="78">
        <f t="shared" si="85"/>
        <v>1.3202042970520507E-2</v>
      </c>
      <c r="AB99" s="79">
        <f t="shared" si="96"/>
        <v>-3.2587913729225492E-3</v>
      </c>
      <c r="AC99" s="80">
        <f t="shared" si="97"/>
        <v>-2.0790786532115108E-2</v>
      </c>
      <c r="AD99" s="92">
        <v>365.358</v>
      </c>
      <c r="AE99" s="93">
        <v>376.26100000000002</v>
      </c>
      <c r="AF99" s="93">
        <v>372.298</v>
      </c>
      <c r="AG99" s="70">
        <f t="shared" si="98"/>
        <v>6.9399999999999977</v>
      </c>
      <c r="AH99" s="71">
        <f t="shared" si="99"/>
        <v>-3.9630000000000223</v>
      </c>
      <c r="AI99" s="92">
        <v>194.09899999999999</v>
      </c>
      <c r="AJ99" s="93">
        <v>102.03100000000001</v>
      </c>
      <c r="AK99" s="93">
        <v>127.53100000000001</v>
      </c>
      <c r="AL99" s="70">
        <f t="shared" si="100"/>
        <v>-66.567999999999984</v>
      </c>
      <c r="AM99" s="71">
        <f t="shared" si="101"/>
        <v>25.5</v>
      </c>
      <c r="AN99" s="101">
        <f t="shared" si="81"/>
        <v>1.1775992408666773</v>
      </c>
      <c r="AO99" s="79">
        <f t="shared" si="102"/>
        <v>-0.60951110142581677</v>
      </c>
      <c r="AP99" s="80">
        <f t="shared" si="103"/>
        <v>0.86573972563760293</v>
      </c>
      <c r="AQ99" s="101">
        <f t="shared" si="82"/>
        <v>0.40338763245294962</v>
      </c>
      <c r="AR99" s="79">
        <f t="shared" si="104"/>
        <v>-0.54602727108996119</v>
      </c>
      <c r="AS99" s="80">
        <f t="shared" si="105"/>
        <v>0.31882043521928022</v>
      </c>
      <c r="AT99" s="78">
        <f t="shared" si="86"/>
        <v>0.38794233688328361</v>
      </c>
      <c r="AU99" s="79">
        <f t="shared" si="106"/>
        <v>-0.44933006490601246</v>
      </c>
      <c r="AV99" s="80">
        <f t="shared" si="107"/>
        <v>0.28431443085133123</v>
      </c>
      <c r="AW99" s="92">
        <v>417</v>
      </c>
      <c r="AX99" s="93">
        <v>1423</v>
      </c>
      <c r="AY99" s="71">
        <v>319</v>
      </c>
      <c r="AZ99" s="92">
        <v>7</v>
      </c>
      <c r="BA99" s="93">
        <v>7</v>
      </c>
      <c r="BB99" s="71">
        <v>7</v>
      </c>
      <c r="BC99" s="92">
        <v>20</v>
      </c>
      <c r="BD99" s="93">
        <v>20</v>
      </c>
      <c r="BE99" s="71">
        <v>21</v>
      </c>
      <c r="BF99" s="92">
        <f t="shared" si="108"/>
        <v>15.19047619047619</v>
      </c>
      <c r="BG99" s="93">
        <f t="shared" si="109"/>
        <v>-4.6666666666666679</v>
      </c>
      <c r="BH99" s="94">
        <f t="shared" si="110"/>
        <v>-1.75</v>
      </c>
      <c r="BI99" s="92">
        <f t="shared" si="111"/>
        <v>5.0634920634920633</v>
      </c>
      <c r="BJ99" s="93">
        <f t="shared" si="112"/>
        <v>-1.8865079365079369</v>
      </c>
      <c r="BK99" s="94">
        <f t="shared" si="113"/>
        <v>-0.86567460317460387</v>
      </c>
      <c r="BL99" s="92">
        <v>70</v>
      </c>
      <c r="BM99" s="93">
        <v>70</v>
      </c>
      <c r="BN99" s="71">
        <v>70</v>
      </c>
      <c r="BO99" s="92">
        <v>2964</v>
      </c>
      <c r="BP99" s="93">
        <v>10098</v>
      </c>
      <c r="BQ99" s="71">
        <v>2421</v>
      </c>
      <c r="BR99" s="92">
        <f t="shared" si="87"/>
        <v>135.78562577447335</v>
      </c>
      <c r="BS99" s="70">
        <f t="shared" si="114"/>
        <v>57.572737785269567</v>
      </c>
      <c r="BT99" s="71">
        <f t="shared" si="115"/>
        <v>38.282159741595549</v>
      </c>
      <c r="BU99" s="92">
        <f t="shared" si="88"/>
        <v>1030.5235109717869</v>
      </c>
      <c r="BV99" s="70">
        <f t="shared" si="116"/>
        <v>474.59305533629527</v>
      </c>
      <c r="BW99" s="71">
        <f t="shared" si="117"/>
        <v>338.61205629856136</v>
      </c>
      <c r="BX99" s="171">
        <f t="shared" si="89"/>
        <v>7.5893416927899686</v>
      </c>
      <c r="BY99" s="237">
        <f t="shared" si="118"/>
        <v>0.4814280237252202</v>
      </c>
      <c r="BZ99" s="165">
        <f t="shared" si="119"/>
        <v>0.49306621844000365</v>
      </c>
      <c r="CA99" s="101">
        <f t="shared" si="120"/>
        <v>0.38860353130016057</v>
      </c>
      <c r="CB99" s="102">
        <f t="shared" si="121"/>
        <v>-8.7158908507223076E-2</v>
      </c>
      <c r="CC99" s="250">
        <f t="shared" si="122"/>
        <v>-6.6215176235185358E-3</v>
      </c>
      <c r="CD99" s="284"/>
      <c r="CE99" s="285"/>
      <c r="CF99" s="275"/>
    </row>
    <row r="100" spans="1:84" s="143" customFormat="1" ht="15" customHeight="1" x14ac:dyDescent="0.2">
      <c r="A100" s="142" t="s">
        <v>210</v>
      </c>
      <c r="B100" s="197" t="s">
        <v>211</v>
      </c>
      <c r="C100" s="93">
        <v>176.39870000000002</v>
      </c>
      <c r="D100" s="93">
        <v>1117.23649</v>
      </c>
      <c r="E100" s="93">
        <v>198.09700000000001</v>
      </c>
      <c r="F100" s="92">
        <v>98.454630000000009</v>
      </c>
      <c r="G100" s="93">
        <v>751.50086999999996</v>
      </c>
      <c r="H100" s="94">
        <v>223.625</v>
      </c>
      <c r="I100" s="159">
        <f t="shared" si="83"/>
        <v>0.88584460592509784</v>
      </c>
      <c r="J100" s="251">
        <f t="shared" si="90"/>
        <v>-0.90583040214714827</v>
      </c>
      <c r="K100" s="252">
        <f t="shared" si="91"/>
        <v>-0.60082897570362348</v>
      </c>
      <c r="L100" s="92">
        <v>97.432020000000009</v>
      </c>
      <c r="M100" s="93">
        <v>366.06317999999999</v>
      </c>
      <c r="N100" s="93">
        <v>143.59399999999999</v>
      </c>
      <c r="O100" s="98">
        <f t="shared" si="80"/>
        <v>0.64211961989938515</v>
      </c>
      <c r="P100" s="99">
        <f t="shared" si="92"/>
        <v>-0.3474937685212508</v>
      </c>
      <c r="Q100" s="100">
        <f t="shared" si="93"/>
        <v>0.15501016385843602</v>
      </c>
      <c r="R100" s="92">
        <v>31</v>
      </c>
      <c r="S100" s="93">
        <v>383.49739999999997</v>
      </c>
      <c r="T100" s="94">
        <v>79.149000000000001</v>
      </c>
      <c r="U100" s="101">
        <f t="shared" si="84"/>
        <v>0.35393627724986026</v>
      </c>
      <c r="V100" s="102">
        <f t="shared" si="94"/>
        <v>3.9070434983224378E-2</v>
      </c>
      <c r="W100" s="103">
        <f t="shared" si="95"/>
        <v>-0.15637238014397609</v>
      </c>
      <c r="X100" s="92">
        <v>0.71160999999999996</v>
      </c>
      <c r="Y100" s="93">
        <v>1.9402900000000001</v>
      </c>
      <c r="Z100" s="94">
        <v>0.88200000000000001</v>
      </c>
      <c r="AA100" s="101">
        <f t="shared" si="85"/>
        <v>3.9441028507546114E-3</v>
      </c>
      <c r="AB100" s="102">
        <f t="shared" si="96"/>
        <v>-3.283693343289284E-3</v>
      </c>
      <c r="AC100" s="103">
        <f t="shared" si="97"/>
        <v>1.3622162855401227E-3</v>
      </c>
      <c r="AD100" s="92">
        <v>1288.0353699999998</v>
      </c>
      <c r="AE100" s="93">
        <v>1275.1494299999999</v>
      </c>
      <c r="AF100" s="93">
        <v>1309.681</v>
      </c>
      <c r="AG100" s="93">
        <f t="shared" si="98"/>
        <v>21.64563000000021</v>
      </c>
      <c r="AH100" s="94">
        <f t="shared" si="99"/>
        <v>34.531570000000102</v>
      </c>
      <c r="AI100" s="92">
        <v>1132.6127099999999</v>
      </c>
      <c r="AJ100" s="93">
        <v>1178.39949</v>
      </c>
      <c r="AK100" s="93">
        <v>1080.144</v>
      </c>
      <c r="AL100" s="93">
        <f t="shared" si="100"/>
        <v>-52.468709999999874</v>
      </c>
      <c r="AM100" s="94">
        <f t="shared" si="101"/>
        <v>-98.255490000000009</v>
      </c>
      <c r="AN100" s="101">
        <f t="shared" si="81"/>
        <v>6.6113116301609818</v>
      </c>
      <c r="AO100" s="102">
        <f t="shared" si="102"/>
        <v>-0.69052999338839616</v>
      </c>
      <c r="AP100" s="103">
        <f t="shared" si="103"/>
        <v>5.4699691826009307</v>
      </c>
      <c r="AQ100" s="101">
        <f t="shared" si="82"/>
        <v>5.4526015033039368</v>
      </c>
      <c r="AR100" s="102">
        <f t="shared" si="104"/>
        <v>-0.96815278796918314</v>
      </c>
      <c r="AS100" s="103">
        <f t="shared" si="105"/>
        <v>4.3978566032335857</v>
      </c>
      <c r="AT100" s="101">
        <f t="shared" si="86"/>
        <v>4.8301576299608717</v>
      </c>
      <c r="AU100" s="102">
        <f t="shared" si="106"/>
        <v>-6.6737473666858049</v>
      </c>
      <c r="AV100" s="103">
        <f t="shared" si="107"/>
        <v>3.2620962516686549</v>
      </c>
      <c r="AW100" s="92">
        <v>221</v>
      </c>
      <c r="AX100" s="93">
        <v>741</v>
      </c>
      <c r="AY100" s="94">
        <v>146</v>
      </c>
      <c r="AZ100" s="92">
        <v>2.5</v>
      </c>
      <c r="BA100" s="93">
        <v>6</v>
      </c>
      <c r="BB100" s="94">
        <v>4.5</v>
      </c>
      <c r="BC100" s="92">
        <v>12</v>
      </c>
      <c r="BD100" s="93">
        <v>9</v>
      </c>
      <c r="BE100" s="94">
        <v>11</v>
      </c>
      <c r="BF100" s="92">
        <f t="shared" si="108"/>
        <v>10.814814814814815</v>
      </c>
      <c r="BG100" s="93">
        <f t="shared" si="109"/>
        <v>-18.651851851851852</v>
      </c>
      <c r="BH100" s="94">
        <f t="shared" si="110"/>
        <v>0.52314814814814881</v>
      </c>
      <c r="BI100" s="92">
        <f t="shared" si="111"/>
        <v>4.4242424242424248</v>
      </c>
      <c r="BJ100" s="93">
        <f t="shared" si="112"/>
        <v>-1.7146464646464645</v>
      </c>
      <c r="BK100" s="94">
        <f t="shared" si="113"/>
        <v>-2.436868686868686</v>
      </c>
      <c r="BL100" s="92">
        <v>60</v>
      </c>
      <c r="BM100" s="93">
        <v>60</v>
      </c>
      <c r="BN100" s="94">
        <v>60</v>
      </c>
      <c r="BO100" s="92">
        <v>2603</v>
      </c>
      <c r="BP100" s="93">
        <v>9607</v>
      </c>
      <c r="BQ100" s="94">
        <v>1559</v>
      </c>
      <c r="BR100" s="92">
        <f t="shared" si="87"/>
        <v>143.44130853110968</v>
      </c>
      <c r="BS100" s="93">
        <f t="shared" si="114"/>
        <v>105.61778567286919</v>
      </c>
      <c r="BT100" s="94">
        <f t="shared" si="115"/>
        <v>65.217006459703413</v>
      </c>
      <c r="BU100" s="92">
        <f t="shared" si="88"/>
        <v>1531.6780821917807</v>
      </c>
      <c r="BV100" s="93">
        <f t="shared" si="116"/>
        <v>1086.1820188433644</v>
      </c>
      <c r="BW100" s="94">
        <f t="shared" si="117"/>
        <v>517.506867616882</v>
      </c>
      <c r="BX100" s="171">
        <f t="shared" si="89"/>
        <v>10.678082191780822</v>
      </c>
      <c r="BY100" s="253">
        <f t="shared" si="118"/>
        <v>-1.1001983512056039</v>
      </c>
      <c r="BZ100" s="254">
        <f t="shared" si="119"/>
        <v>-2.286830088920933</v>
      </c>
      <c r="CA100" s="101">
        <f t="shared" si="120"/>
        <v>0.29194756554307116</v>
      </c>
      <c r="CB100" s="102">
        <f t="shared" si="121"/>
        <v>-0.19550561797752808</v>
      </c>
      <c r="CC100" s="250">
        <f t="shared" si="122"/>
        <v>-0.14672823354368686</v>
      </c>
      <c r="CD100" s="284"/>
      <c r="CE100" s="285"/>
      <c r="CF100" s="275"/>
    </row>
    <row r="101" spans="1:84" s="143" customFormat="1" ht="15" customHeight="1" x14ac:dyDescent="0.2">
      <c r="A101" s="142" t="s">
        <v>162</v>
      </c>
      <c r="B101" s="197" t="s">
        <v>212</v>
      </c>
      <c r="C101" s="93">
        <v>203.38121000000001</v>
      </c>
      <c r="D101" s="93">
        <v>835.7170900000001</v>
      </c>
      <c r="E101" s="93">
        <v>240.17954999999998</v>
      </c>
      <c r="F101" s="92">
        <v>225.78585000000001</v>
      </c>
      <c r="G101" s="93">
        <v>832.77020999999991</v>
      </c>
      <c r="H101" s="94">
        <v>257.49399</v>
      </c>
      <c r="I101" s="159">
        <f t="shared" si="83"/>
        <v>0.93275788689281636</v>
      </c>
      <c r="J101" s="251">
        <f t="shared" si="90"/>
        <v>3.1987488747848403E-2</v>
      </c>
      <c r="K101" s="252">
        <f t="shared" si="91"/>
        <v>-7.0780760340974913E-2</v>
      </c>
      <c r="L101" s="92">
        <v>122.71035999999999</v>
      </c>
      <c r="M101" s="93">
        <v>449.12153999999998</v>
      </c>
      <c r="N101" s="93">
        <v>133.43701999999999</v>
      </c>
      <c r="O101" s="98">
        <f t="shared" si="80"/>
        <v>0.51821411443428245</v>
      </c>
      <c r="P101" s="99">
        <f t="shared" si="92"/>
        <v>-2.5267064745015055E-2</v>
      </c>
      <c r="Q101" s="100">
        <f t="shared" si="93"/>
        <v>-2.1096171412758213E-2</v>
      </c>
      <c r="R101" s="92">
        <v>102.55081000000001</v>
      </c>
      <c r="S101" s="93">
        <v>381.14737999999994</v>
      </c>
      <c r="T101" s="94">
        <v>123.35019000000001</v>
      </c>
      <c r="U101" s="101">
        <f t="shared" si="84"/>
        <v>0.47904104480263798</v>
      </c>
      <c r="V101" s="102">
        <f t="shared" si="94"/>
        <v>2.4846018852163199E-2</v>
      </c>
      <c r="W101" s="103">
        <f t="shared" si="95"/>
        <v>2.1354908311276233E-2</v>
      </c>
      <c r="X101" s="92">
        <v>0.52467999999999992</v>
      </c>
      <c r="Y101" s="93">
        <v>2.50129</v>
      </c>
      <c r="Z101" s="94">
        <v>0.70677999999999996</v>
      </c>
      <c r="AA101" s="101">
        <f t="shared" si="85"/>
        <v>2.7448407630795576E-3</v>
      </c>
      <c r="AB101" s="102">
        <f t="shared" si="96"/>
        <v>4.2104589285186199E-4</v>
      </c>
      <c r="AC101" s="103">
        <f t="shared" si="97"/>
        <v>-2.5873689851811221E-4</v>
      </c>
      <c r="AD101" s="92">
        <v>79.012740000000008</v>
      </c>
      <c r="AE101" s="93">
        <v>93.017119999999991</v>
      </c>
      <c r="AF101" s="93">
        <v>116.01406</v>
      </c>
      <c r="AG101" s="93">
        <f t="shared" si="98"/>
        <v>37.001319999999993</v>
      </c>
      <c r="AH101" s="94">
        <f t="shared" si="99"/>
        <v>22.996940000000009</v>
      </c>
      <c r="AI101" s="92">
        <v>0</v>
      </c>
      <c r="AJ101" s="93">
        <v>0</v>
      </c>
      <c r="AK101" s="93">
        <v>0</v>
      </c>
      <c r="AL101" s="93">
        <f t="shared" si="100"/>
        <v>0</v>
      </c>
      <c r="AM101" s="94">
        <f t="shared" si="101"/>
        <v>0</v>
      </c>
      <c r="AN101" s="101">
        <f t="shared" si="81"/>
        <v>0.48303054943686924</v>
      </c>
      <c r="AO101" s="102">
        <f t="shared" si="102"/>
        <v>9.4534778367358907E-2</v>
      </c>
      <c r="AP101" s="103">
        <f t="shared" si="103"/>
        <v>0.37172838616532483</v>
      </c>
      <c r="AQ101" s="101">
        <f t="shared" si="82"/>
        <v>0</v>
      </c>
      <c r="AR101" s="102">
        <f t="shared" si="104"/>
        <v>0</v>
      </c>
      <c r="AS101" s="103">
        <f t="shared" si="105"/>
        <v>0</v>
      </c>
      <c r="AT101" s="101">
        <f t="shared" si="86"/>
        <v>0</v>
      </c>
      <c r="AU101" s="102">
        <f t="shared" si="106"/>
        <v>0</v>
      </c>
      <c r="AV101" s="103">
        <f t="shared" si="107"/>
        <v>0</v>
      </c>
      <c r="AW101" s="92">
        <v>318</v>
      </c>
      <c r="AX101" s="93">
        <v>1235</v>
      </c>
      <c r="AY101" s="94">
        <v>328</v>
      </c>
      <c r="AZ101" s="92">
        <v>8.5</v>
      </c>
      <c r="BA101" s="93">
        <v>7.69</v>
      </c>
      <c r="BB101" s="94">
        <v>9</v>
      </c>
      <c r="BC101" s="92">
        <v>16.079999999999998</v>
      </c>
      <c r="BD101" s="93">
        <v>14.23</v>
      </c>
      <c r="BE101" s="94">
        <v>11.6</v>
      </c>
      <c r="BF101" s="92">
        <f t="shared" si="108"/>
        <v>12.148148148148147</v>
      </c>
      <c r="BG101" s="93">
        <f t="shared" si="109"/>
        <v>-0.32244008714597072</v>
      </c>
      <c r="BH101" s="94">
        <f t="shared" si="110"/>
        <v>-1.2350334730048651</v>
      </c>
      <c r="BI101" s="92">
        <f t="shared" si="111"/>
        <v>9.4252873563218404</v>
      </c>
      <c r="BJ101" s="93">
        <f t="shared" si="112"/>
        <v>2.8332475553268148</v>
      </c>
      <c r="BK101" s="94">
        <f t="shared" si="113"/>
        <v>2.1929144352630443</v>
      </c>
      <c r="BL101" s="92">
        <v>60</v>
      </c>
      <c r="BM101" s="93">
        <v>60</v>
      </c>
      <c r="BN101" s="94">
        <v>60</v>
      </c>
      <c r="BO101" s="92">
        <v>4982</v>
      </c>
      <c r="BP101" s="93">
        <v>19773</v>
      </c>
      <c r="BQ101" s="94">
        <v>5354</v>
      </c>
      <c r="BR101" s="92">
        <f t="shared" si="87"/>
        <v>48.093759805752704</v>
      </c>
      <c r="BS101" s="93">
        <f t="shared" si="114"/>
        <v>2.7734366423645085</v>
      </c>
      <c r="BT101" s="94">
        <f t="shared" si="115"/>
        <v>5.9772266544858255</v>
      </c>
      <c r="BU101" s="92">
        <f t="shared" si="88"/>
        <v>785.04265243902432</v>
      </c>
      <c r="BV101" s="93">
        <f t="shared" si="116"/>
        <v>75.024256212609203</v>
      </c>
      <c r="BW101" s="94">
        <f t="shared" si="117"/>
        <v>110.73479009084622</v>
      </c>
      <c r="BX101" s="171">
        <f t="shared" si="89"/>
        <v>16.323170731707318</v>
      </c>
      <c r="BY101" s="253">
        <f t="shared" si="118"/>
        <v>0.65650406504065195</v>
      </c>
      <c r="BZ101" s="254">
        <f t="shared" si="119"/>
        <v>0.31264441591784475</v>
      </c>
      <c r="CA101" s="101">
        <f t="shared" si="120"/>
        <v>1.002621722846442</v>
      </c>
      <c r="CB101" s="102">
        <f t="shared" si="121"/>
        <v>6.9662921348314755E-2</v>
      </c>
      <c r="CC101" s="250">
        <f t="shared" si="122"/>
        <v>9.9745010517674815E-2</v>
      </c>
      <c r="CD101" s="284"/>
      <c r="CE101" s="285"/>
      <c r="CF101" s="275"/>
    </row>
    <row r="102" spans="1:84" s="143" customFormat="1" ht="15" customHeight="1" x14ac:dyDescent="0.2">
      <c r="A102" s="142" t="s">
        <v>162</v>
      </c>
      <c r="B102" s="197" t="s">
        <v>213</v>
      </c>
      <c r="C102" s="93">
        <v>237.26499999999999</v>
      </c>
      <c r="D102" s="93">
        <v>936.44100000000003</v>
      </c>
      <c r="E102" s="93">
        <v>249.37649999999999</v>
      </c>
      <c r="F102" s="92">
        <v>235.13499999999999</v>
      </c>
      <c r="G102" s="93">
        <v>931.08399999999995</v>
      </c>
      <c r="H102" s="94">
        <v>243.58699999999999</v>
      </c>
      <c r="I102" s="159">
        <f t="shared" si="83"/>
        <v>1.0237676887518627</v>
      </c>
      <c r="J102" s="251">
        <f t="shared" si="90"/>
        <v>1.4709062856100852E-2</v>
      </c>
      <c r="K102" s="252">
        <f t="shared" si="91"/>
        <v>1.8014179938479646E-2</v>
      </c>
      <c r="L102" s="92">
        <v>142.40700000000001</v>
      </c>
      <c r="M102" s="93">
        <v>583.322</v>
      </c>
      <c r="N102" s="93">
        <v>190.291</v>
      </c>
      <c r="O102" s="98">
        <f t="shared" si="80"/>
        <v>0.78120343039653184</v>
      </c>
      <c r="P102" s="99">
        <f t="shared" si="92"/>
        <v>0.17556411681071937</v>
      </c>
      <c r="Q102" s="100">
        <f t="shared" si="93"/>
        <v>0.15470571375657238</v>
      </c>
      <c r="R102" s="92">
        <v>91.541999999999973</v>
      </c>
      <c r="S102" s="93">
        <v>340.43299999999994</v>
      </c>
      <c r="T102" s="94">
        <v>53.295999999999992</v>
      </c>
      <c r="U102" s="101">
        <f t="shared" si="84"/>
        <v>0.21879656960346813</v>
      </c>
      <c r="V102" s="102">
        <f t="shared" si="94"/>
        <v>-0.17052020586594294</v>
      </c>
      <c r="W102" s="103">
        <f t="shared" si="95"/>
        <v>-0.14683424351328603</v>
      </c>
      <c r="X102" s="92">
        <v>1.1859999999999999</v>
      </c>
      <c r="Y102" s="93">
        <v>7.3289999999999997</v>
      </c>
      <c r="Z102" s="94">
        <v>0</v>
      </c>
      <c r="AA102" s="101">
        <f t="shared" si="85"/>
        <v>0</v>
      </c>
      <c r="AB102" s="102">
        <f t="shared" si="96"/>
        <v>-5.0439109447764051E-3</v>
      </c>
      <c r="AC102" s="103">
        <f t="shared" si="97"/>
        <v>-7.8714702432863201E-3</v>
      </c>
      <c r="AD102" s="92">
        <v>7.47</v>
      </c>
      <c r="AE102" s="93">
        <v>506.77699999999999</v>
      </c>
      <c r="AF102" s="93">
        <v>603.18371999999999</v>
      </c>
      <c r="AG102" s="93">
        <f t="shared" si="98"/>
        <v>595.71371999999997</v>
      </c>
      <c r="AH102" s="94">
        <f t="shared" si="99"/>
        <v>96.406720000000007</v>
      </c>
      <c r="AI102" s="92">
        <v>0</v>
      </c>
      <c r="AJ102" s="93">
        <v>0</v>
      </c>
      <c r="AK102" s="93">
        <v>0</v>
      </c>
      <c r="AL102" s="93">
        <f t="shared" si="100"/>
        <v>0</v>
      </c>
      <c r="AM102" s="94">
        <f t="shared" si="101"/>
        <v>0</v>
      </c>
      <c r="AN102" s="101">
        <f t="shared" si="81"/>
        <v>2.4187672856103122</v>
      </c>
      <c r="AO102" s="102">
        <f t="shared" si="102"/>
        <v>2.3872835016556624</v>
      </c>
      <c r="AP102" s="103">
        <f t="shared" si="103"/>
        <v>1.8775938427559304</v>
      </c>
      <c r="AQ102" s="101">
        <f t="shared" si="82"/>
        <v>0</v>
      </c>
      <c r="AR102" s="102">
        <f t="shared" si="104"/>
        <v>0</v>
      </c>
      <c r="AS102" s="103">
        <f t="shared" si="105"/>
        <v>0</v>
      </c>
      <c r="AT102" s="101">
        <f t="shared" si="86"/>
        <v>0</v>
      </c>
      <c r="AU102" s="102">
        <f t="shared" si="106"/>
        <v>0</v>
      </c>
      <c r="AV102" s="103">
        <f t="shared" si="107"/>
        <v>0</v>
      </c>
      <c r="AW102" s="92">
        <v>509</v>
      </c>
      <c r="AX102" s="93">
        <v>1737</v>
      </c>
      <c r="AY102" s="94">
        <v>478</v>
      </c>
      <c r="AZ102" s="92">
        <v>5</v>
      </c>
      <c r="BA102" s="93">
        <v>5</v>
      </c>
      <c r="BB102" s="94">
        <v>4.25</v>
      </c>
      <c r="BC102" s="92">
        <v>16</v>
      </c>
      <c r="BD102" s="93">
        <v>16</v>
      </c>
      <c r="BE102" s="94">
        <v>17</v>
      </c>
      <c r="BF102" s="92">
        <f t="shared" si="108"/>
        <v>37.490196078431374</v>
      </c>
      <c r="BG102" s="93">
        <f t="shared" si="109"/>
        <v>3.5568627450980443</v>
      </c>
      <c r="BH102" s="94">
        <f t="shared" si="110"/>
        <v>8.5401960784313751</v>
      </c>
      <c r="BI102" s="92">
        <f t="shared" si="111"/>
        <v>9.3725490196078436</v>
      </c>
      <c r="BJ102" s="93">
        <f t="shared" si="112"/>
        <v>-1.2316176470588225</v>
      </c>
      <c r="BK102" s="94">
        <f t="shared" si="113"/>
        <v>0.32567401960784359</v>
      </c>
      <c r="BL102" s="92">
        <v>90</v>
      </c>
      <c r="BM102" s="93">
        <v>90</v>
      </c>
      <c r="BN102" s="94">
        <v>90</v>
      </c>
      <c r="BO102" s="92">
        <v>5787</v>
      </c>
      <c r="BP102" s="93">
        <v>21928</v>
      </c>
      <c r="BQ102" s="94">
        <v>5507</v>
      </c>
      <c r="BR102" s="92">
        <f t="shared" si="87"/>
        <v>44.232249863809699</v>
      </c>
      <c r="BS102" s="93">
        <f t="shared" si="114"/>
        <v>3.6006618216462272</v>
      </c>
      <c r="BT102" s="94">
        <f t="shared" si="115"/>
        <v>1.7712867116754438</v>
      </c>
      <c r="BU102" s="92">
        <f t="shared" si="88"/>
        <v>509.59623430962341</v>
      </c>
      <c r="BV102" s="93">
        <f t="shared" si="116"/>
        <v>47.641420950094926</v>
      </c>
      <c r="BW102" s="94">
        <f t="shared" si="117"/>
        <v>-26.433702362800261</v>
      </c>
      <c r="BX102" s="171">
        <f t="shared" si="89"/>
        <v>11.52092050209205</v>
      </c>
      <c r="BY102" s="253">
        <f t="shared" si="118"/>
        <v>0.15156883215098915</v>
      </c>
      <c r="BZ102" s="254">
        <f t="shared" si="119"/>
        <v>-1.1031439768947084</v>
      </c>
      <c r="CA102" s="101">
        <f t="shared" si="120"/>
        <v>0.68751560549313362</v>
      </c>
      <c r="CB102" s="102">
        <f t="shared" si="121"/>
        <v>-3.4956304619225942E-2</v>
      </c>
      <c r="CC102" s="250">
        <f t="shared" si="122"/>
        <v>1.9996579617943322E-2</v>
      </c>
      <c r="CD102" s="284"/>
      <c r="CE102" s="285"/>
      <c r="CF102" s="275"/>
    </row>
    <row r="103" spans="1:84" s="143" customFormat="1" ht="15" customHeight="1" x14ac:dyDescent="0.2">
      <c r="A103" s="142" t="s">
        <v>162</v>
      </c>
      <c r="B103" s="197" t="s">
        <v>214</v>
      </c>
      <c r="C103" s="93">
        <v>525.70051999999998</v>
      </c>
      <c r="D103" s="93">
        <v>1973.83</v>
      </c>
      <c r="E103" s="93">
        <v>628.94399999999996</v>
      </c>
      <c r="F103" s="92">
        <v>524.77129000000002</v>
      </c>
      <c r="G103" s="93">
        <v>1972.9259999999999</v>
      </c>
      <c r="H103" s="94">
        <v>628.29899999999998</v>
      </c>
      <c r="I103" s="159">
        <f t="shared" si="83"/>
        <v>1.0010265812933015</v>
      </c>
      <c r="J103" s="251">
        <f t="shared" si="90"/>
        <v>-7.4415201034394585E-4</v>
      </c>
      <c r="K103" s="252">
        <f t="shared" si="91"/>
        <v>5.6837860348957214E-4</v>
      </c>
      <c r="L103" s="92">
        <v>303.07900000000001</v>
      </c>
      <c r="M103" s="93">
        <v>1145.163</v>
      </c>
      <c r="N103" s="93">
        <v>381.79300000000001</v>
      </c>
      <c r="O103" s="98">
        <f t="shared" si="80"/>
        <v>0.60766132048594701</v>
      </c>
      <c r="P103" s="99">
        <f t="shared" si="92"/>
        <v>3.0116386577691445E-2</v>
      </c>
      <c r="Q103" s="100">
        <f t="shared" si="93"/>
        <v>2.7222419077581939E-2</v>
      </c>
      <c r="R103" s="92">
        <v>218.77835000000002</v>
      </c>
      <c r="S103" s="93">
        <v>819.14799999999991</v>
      </c>
      <c r="T103" s="94">
        <v>239.35799999999998</v>
      </c>
      <c r="U103" s="101">
        <f t="shared" si="84"/>
        <v>0.38096193054580696</v>
      </c>
      <c r="V103" s="102">
        <f t="shared" si="94"/>
        <v>-3.5940354638277716E-2</v>
      </c>
      <c r="W103" s="103">
        <f t="shared" si="95"/>
        <v>-3.4232557235285677E-2</v>
      </c>
      <c r="X103" s="92">
        <v>2.9139400000000002</v>
      </c>
      <c r="Y103" s="93">
        <v>8.6150000000000002</v>
      </c>
      <c r="Z103" s="94">
        <v>7.1479999999999997</v>
      </c>
      <c r="AA103" s="101">
        <f t="shared" si="85"/>
        <v>1.137674896824601E-2</v>
      </c>
      <c r="AB103" s="102">
        <f t="shared" si="96"/>
        <v>5.823968060586218E-3</v>
      </c>
      <c r="AC103" s="103">
        <f t="shared" si="97"/>
        <v>7.010138157703699E-3</v>
      </c>
      <c r="AD103" s="92">
        <v>799.24365999999998</v>
      </c>
      <c r="AE103" s="93">
        <v>761.71500000000003</v>
      </c>
      <c r="AF103" s="93">
        <v>657.71799999999996</v>
      </c>
      <c r="AG103" s="93">
        <f t="shared" si="98"/>
        <v>-141.52566000000002</v>
      </c>
      <c r="AH103" s="94">
        <f t="shared" si="99"/>
        <v>-103.99700000000007</v>
      </c>
      <c r="AI103" s="92">
        <v>0</v>
      </c>
      <c r="AJ103" s="93">
        <v>0</v>
      </c>
      <c r="AK103" s="93">
        <v>0</v>
      </c>
      <c r="AL103" s="93">
        <f t="shared" si="100"/>
        <v>0</v>
      </c>
      <c r="AM103" s="94">
        <f t="shared" si="101"/>
        <v>0</v>
      </c>
      <c r="AN103" s="101">
        <f t="shared" si="81"/>
        <v>1.0457497010862653</v>
      </c>
      <c r="AO103" s="102">
        <f t="shared" si="102"/>
        <v>-0.47459054891006347</v>
      </c>
      <c r="AP103" s="103">
        <f t="shared" si="103"/>
        <v>0.65984260675696638</v>
      </c>
      <c r="AQ103" s="101">
        <f t="shared" si="82"/>
        <v>0</v>
      </c>
      <c r="AR103" s="102">
        <f t="shared" si="104"/>
        <v>0</v>
      </c>
      <c r="AS103" s="103">
        <f t="shared" si="105"/>
        <v>0</v>
      </c>
      <c r="AT103" s="101">
        <f t="shared" si="86"/>
        <v>0</v>
      </c>
      <c r="AU103" s="102">
        <f t="shared" si="106"/>
        <v>0</v>
      </c>
      <c r="AV103" s="103">
        <f t="shared" si="107"/>
        <v>0</v>
      </c>
      <c r="AW103" s="92">
        <v>700</v>
      </c>
      <c r="AX103" s="93">
        <v>2372</v>
      </c>
      <c r="AY103" s="94">
        <v>645</v>
      </c>
      <c r="AZ103" s="92">
        <v>5</v>
      </c>
      <c r="BA103" s="93">
        <v>5</v>
      </c>
      <c r="BB103" s="94">
        <v>5</v>
      </c>
      <c r="BC103" s="92">
        <v>34</v>
      </c>
      <c r="BD103" s="93">
        <v>35</v>
      </c>
      <c r="BE103" s="94">
        <v>35</v>
      </c>
      <c r="BF103" s="92">
        <f t="shared" si="108"/>
        <v>43</v>
      </c>
      <c r="BG103" s="93">
        <f t="shared" si="109"/>
        <v>-3.6666666666666643</v>
      </c>
      <c r="BH103" s="94">
        <f t="shared" si="110"/>
        <v>3.4666666666666686</v>
      </c>
      <c r="BI103" s="92">
        <f t="shared" si="111"/>
        <v>6.1428571428571423</v>
      </c>
      <c r="BJ103" s="93">
        <f t="shared" si="112"/>
        <v>-0.71988795518207382</v>
      </c>
      <c r="BK103" s="94">
        <f t="shared" si="113"/>
        <v>0.49523809523809437</v>
      </c>
      <c r="BL103" s="92">
        <v>100</v>
      </c>
      <c r="BM103" s="93">
        <v>82</v>
      </c>
      <c r="BN103" s="94">
        <v>100</v>
      </c>
      <c r="BO103" s="92">
        <v>6930</v>
      </c>
      <c r="BP103" s="93">
        <v>23472</v>
      </c>
      <c r="BQ103" s="94">
        <v>6002</v>
      </c>
      <c r="BR103" s="92">
        <f t="shared" si="87"/>
        <v>104.68160613128957</v>
      </c>
      <c r="BS103" s="93">
        <f t="shared" si="114"/>
        <v>28.957033259716695</v>
      </c>
      <c r="BT103" s="94">
        <f t="shared" si="115"/>
        <v>20.627158278528839</v>
      </c>
      <c r="BU103" s="92">
        <f t="shared" si="88"/>
        <v>974.106976744186</v>
      </c>
      <c r="BV103" s="93">
        <f t="shared" si="116"/>
        <v>224.43370531561447</v>
      </c>
      <c r="BW103" s="94">
        <f t="shared" si="117"/>
        <v>142.35065296678295</v>
      </c>
      <c r="BX103" s="171">
        <f t="shared" si="89"/>
        <v>9.3054263565891464</v>
      </c>
      <c r="BY103" s="253">
        <f t="shared" si="118"/>
        <v>-0.59457364341085395</v>
      </c>
      <c r="BZ103" s="254">
        <f t="shared" si="119"/>
        <v>-0.59002052368066771</v>
      </c>
      <c r="CA103" s="101">
        <f t="shared" si="120"/>
        <v>0.67438202247191015</v>
      </c>
      <c r="CB103" s="102">
        <f t="shared" si="121"/>
        <v>-0.10426966292134821</v>
      </c>
      <c r="CC103" s="250">
        <f t="shared" si="122"/>
        <v>-0.10984784722404706</v>
      </c>
      <c r="CD103" s="284"/>
      <c r="CE103" s="285"/>
      <c r="CF103" s="275"/>
    </row>
    <row r="104" spans="1:84" s="143" customFormat="1" ht="15" customHeight="1" x14ac:dyDescent="0.2">
      <c r="A104" s="142" t="s">
        <v>167</v>
      </c>
      <c r="B104" s="197" t="s">
        <v>215</v>
      </c>
      <c r="C104" s="93">
        <v>203.35300000000001</v>
      </c>
      <c r="D104" s="93">
        <v>805.86300000000006</v>
      </c>
      <c r="E104" s="93">
        <v>258.77999999999997</v>
      </c>
      <c r="F104" s="92">
        <v>198.74799999999999</v>
      </c>
      <c r="G104" s="93">
        <v>804.68499999999995</v>
      </c>
      <c r="H104" s="94">
        <v>238.63399999999999</v>
      </c>
      <c r="I104" s="159">
        <f t="shared" si="83"/>
        <v>1.0844221695148217</v>
      </c>
      <c r="J104" s="251">
        <f t="shared" si="90"/>
        <v>6.1252125036386662E-2</v>
      </c>
      <c r="K104" s="252">
        <f t="shared" si="91"/>
        <v>8.2958242636602231E-2</v>
      </c>
      <c r="L104" s="92">
        <v>147.93299999999999</v>
      </c>
      <c r="M104" s="93">
        <v>637.88300000000004</v>
      </c>
      <c r="N104" s="93">
        <v>191.21299999999999</v>
      </c>
      <c r="O104" s="98">
        <f t="shared" si="80"/>
        <v>0.80128146031160696</v>
      </c>
      <c r="P104" s="99">
        <f t="shared" si="92"/>
        <v>5.6956989121959789E-2</v>
      </c>
      <c r="Q104" s="100">
        <f t="shared" si="93"/>
        <v>8.5700266450168261E-3</v>
      </c>
      <c r="R104" s="92">
        <v>46.673999999999999</v>
      </c>
      <c r="S104" s="93">
        <v>151.69799999999992</v>
      </c>
      <c r="T104" s="94">
        <v>42.928999999999995</v>
      </c>
      <c r="U104" s="101">
        <f t="shared" si="84"/>
        <v>0.17989473419546251</v>
      </c>
      <c r="V104" s="102">
        <f t="shared" si="94"/>
        <v>-5.4945364824401849E-2</v>
      </c>
      <c r="W104" s="103">
        <f t="shared" si="95"/>
        <v>-8.623754405667039E-3</v>
      </c>
      <c r="X104" s="92">
        <v>4.141</v>
      </c>
      <c r="Y104" s="93">
        <v>15.103999999999999</v>
      </c>
      <c r="Z104" s="94">
        <v>4.492</v>
      </c>
      <c r="AA104" s="101">
        <f t="shared" si="85"/>
        <v>1.8823805492930598E-2</v>
      </c>
      <c r="AB104" s="102">
        <f t="shared" si="96"/>
        <v>-2.0116242975578603E-3</v>
      </c>
      <c r="AC104" s="103">
        <f t="shared" si="97"/>
        <v>5.3727760650264939E-5</v>
      </c>
      <c r="AD104" s="92">
        <v>70.037000000000006</v>
      </c>
      <c r="AE104" s="93">
        <v>94.674000000000007</v>
      </c>
      <c r="AF104" s="93">
        <v>76.873999999999995</v>
      </c>
      <c r="AG104" s="93">
        <f t="shared" si="98"/>
        <v>6.8369999999999891</v>
      </c>
      <c r="AH104" s="94">
        <f t="shared" si="99"/>
        <v>-17.800000000000011</v>
      </c>
      <c r="AI104" s="92">
        <v>0</v>
      </c>
      <c r="AJ104" s="93">
        <v>0</v>
      </c>
      <c r="AK104" s="93">
        <v>0</v>
      </c>
      <c r="AL104" s="93">
        <f t="shared" si="100"/>
        <v>0</v>
      </c>
      <c r="AM104" s="94">
        <f t="shared" si="101"/>
        <v>0</v>
      </c>
      <c r="AN104" s="101">
        <f t="shared" si="81"/>
        <v>0.2970631424375918</v>
      </c>
      <c r="AO104" s="102">
        <f t="shared" si="102"/>
        <v>-4.7347807978679435E-2</v>
      </c>
      <c r="AP104" s="103">
        <f t="shared" si="103"/>
        <v>0.17958163503496877</v>
      </c>
      <c r="AQ104" s="101">
        <f t="shared" si="82"/>
        <v>0</v>
      </c>
      <c r="AR104" s="102">
        <f t="shared" si="104"/>
        <v>0</v>
      </c>
      <c r="AS104" s="103">
        <f t="shared" si="105"/>
        <v>0</v>
      </c>
      <c r="AT104" s="101">
        <f t="shared" si="86"/>
        <v>0</v>
      </c>
      <c r="AU104" s="102">
        <f t="shared" si="106"/>
        <v>0</v>
      </c>
      <c r="AV104" s="103">
        <f t="shared" si="107"/>
        <v>0</v>
      </c>
      <c r="AW104" s="92">
        <v>384</v>
      </c>
      <c r="AX104" s="93">
        <v>1376</v>
      </c>
      <c r="AY104" s="94">
        <v>437</v>
      </c>
      <c r="AZ104" s="92">
        <v>9</v>
      </c>
      <c r="BA104" s="93">
        <v>9</v>
      </c>
      <c r="BB104" s="94">
        <v>8</v>
      </c>
      <c r="BC104" s="92">
        <v>16</v>
      </c>
      <c r="BD104" s="93">
        <v>16</v>
      </c>
      <c r="BE104" s="94">
        <v>16</v>
      </c>
      <c r="BF104" s="92">
        <f t="shared" si="108"/>
        <v>18.208333333333332</v>
      </c>
      <c r="BG104" s="93">
        <f t="shared" si="109"/>
        <v>3.9861111111111107</v>
      </c>
      <c r="BH104" s="94">
        <f t="shared" si="110"/>
        <v>5.4675925925925917</v>
      </c>
      <c r="BI104" s="92">
        <f t="shared" si="111"/>
        <v>9.1041666666666661</v>
      </c>
      <c r="BJ104" s="93">
        <f t="shared" si="112"/>
        <v>1.1041666666666661</v>
      </c>
      <c r="BK104" s="94">
        <f t="shared" si="113"/>
        <v>1.9374999999999991</v>
      </c>
      <c r="BL104" s="92">
        <v>85</v>
      </c>
      <c r="BM104" s="93">
        <v>85</v>
      </c>
      <c r="BN104" s="94">
        <v>85</v>
      </c>
      <c r="BO104" s="92">
        <v>5528</v>
      </c>
      <c r="BP104" s="93">
        <v>22170</v>
      </c>
      <c r="BQ104" s="94">
        <v>6363</v>
      </c>
      <c r="BR104" s="92">
        <f t="shared" si="87"/>
        <v>37.503378909319501</v>
      </c>
      <c r="BS104" s="93">
        <f t="shared" si="114"/>
        <v>1.5504121944135676</v>
      </c>
      <c r="BT104" s="94">
        <f t="shared" si="115"/>
        <v>1.2072580252419201</v>
      </c>
      <c r="BU104" s="92">
        <f t="shared" si="88"/>
        <v>546.07322654462246</v>
      </c>
      <c r="BV104" s="93">
        <f t="shared" si="116"/>
        <v>28.500309877955829</v>
      </c>
      <c r="BW104" s="94">
        <f t="shared" si="117"/>
        <v>-38.726918804214733</v>
      </c>
      <c r="BX104" s="171">
        <f t="shared" si="89"/>
        <v>14.560640732265446</v>
      </c>
      <c r="BY104" s="253">
        <f t="shared" si="118"/>
        <v>0.16480739893211194</v>
      </c>
      <c r="BZ104" s="254">
        <f t="shared" si="119"/>
        <v>-1.5512778723857163</v>
      </c>
      <c r="CA104" s="101">
        <f t="shared" si="120"/>
        <v>0.84111037673496369</v>
      </c>
      <c r="CB104" s="102">
        <f t="shared" si="121"/>
        <v>0.11037673496364842</v>
      </c>
      <c r="CC104" s="250">
        <f t="shared" si="122"/>
        <v>0.12652536464793718</v>
      </c>
      <c r="CD104" s="284"/>
      <c r="CE104" s="285"/>
      <c r="CF104" s="275"/>
    </row>
    <row r="105" spans="1:84" s="140" customFormat="1" ht="15" customHeight="1" x14ac:dyDescent="0.2">
      <c r="A105" s="141" t="s">
        <v>167</v>
      </c>
      <c r="B105" s="198" t="s">
        <v>216</v>
      </c>
      <c r="C105" s="70">
        <v>111.947</v>
      </c>
      <c r="D105" s="70">
        <v>316.63099999999997</v>
      </c>
      <c r="E105" s="93">
        <v>99.737619999999993</v>
      </c>
      <c r="F105" s="69">
        <v>68.543999999999997</v>
      </c>
      <c r="G105" s="70">
        <v>305.74900000000002</v>
      </c>
      <c r="H105" s="94">
        <v>98.070779999999999</v>
      </c>
      <c r="I105" s="157">
        <f t="shared" si="83"/>
        <v>1.0169962959405441</v>
      </c>
      <c r="J105" s="225">
        <f t="shared" si="90"/>
        <v>-0.61621740620698162</v>
      </c>
      <c r="K105" s="158">
        <f t="shared" si="91"/>
        <v>-1.859498972187823E-2</v>
      </c>
      <c r="L105" s="69">
        <v>45.613999999999997</v>
      </c>
      <c r="M105" s="70">
        <v>241.887</v>
      </c>
      <c r="N105" s="70">
        <v>66.007660000000001</v>
      </c>
      <c r="O105" s="75">
        <f t="shared" si="80"/>
        <v>0.67306143583236522</v>
      </c>
      <c r="P105" s="76">
        <f t="shared" si="92"/>
        <v>7.591081023775148E-3</v>
      </c>
      <c r="Q105" s="77">
        <f t="shared" si="93"/>
        <v>-0.11806788920222189</v>
      </c>
      <c r="R105" s="69">
        <v>22.847000000000001</v>
      </c>
      <c r="S105" s="93">
        <v>58.319000000000024</v>
      </c>
      <c r="T105" s="94">
        <v>31.692479999999996</v>
      </c>
      <c r="U105" s="78">
        <f t="shared" si="84"/>
        <v>0.32315925293956055</v>
      </c>
      <c r="V105" s="79">
        <f t="shared" si="94"/>
        <v>-1.0159491224771888E-2</v>
      </c>
      <c r="W105" s="80">
        <f t="shared" si="95"/>
        <v>0.13241782778363193</v>
      </c>
      <c r="X105" s="69">
        <v>8.3000000000000004E-2</v>
      </c>
      <c r="Y105" s="70">
        <v>5.5430000000000001</v>
      </c>
      <c r="Z105" s="71">
        <v>0.37063999999999997</v>
      </c>
      <c r="AA105" s="78">
        <f t="shared" si="85"/>
        <v>3.779311228074254E-3</v>
      </c>
      <c r="AB105" s="79">
        <f t="shared" si="96"/>
        <v>2.5684102009967563E-3</v>
      </c>
      <c r="AC105" s="80">
        <f t="shared" si="97"/>
        <v>-1.4349938581409996E-2</v>
      </c>
      <c r="AD105" s="69">
        <v>17.558</v>
      </c>
      <c r="AE105" s="70">
        <v>74.193929999999995</v>
      </c>
      <c r="AF105" s="70">
        <v>56.891449999999999</v>
      </c>
      <c r="AG105" s="70">
        <f t="shared" si="98"/>
        <v>39.333449999999999</v>
      </c>
      <c r="AH105" s="71">
        <f t="shared" si="99"/>
        <v>-17.302479999999996</v>
      </c>
      <c r="AI105" s="69">
        <v>17.558</v>
      </c>
      <c r="AJ105" s="70">
        <v>0</v>
      </c>
      <c r="AK105" s="70">
        <v>0</v>
      </c>
      <c r="AL105" s="70">
        <f>AK105-AI105</f>
        <v>-17.558</v>
      </c>
      <c r="AM105" s="71">
        <f t="shared" si="101"/>
        <v>0</v>
      </c>
      <c r="AN105" s="78">
        <f t="shared" si="81"/>
        <v>0.57041114476162558</v>
      </c>
      <c r="AO105" s="79">
        <f t="shared" si="102"/>
        <v>0.41356906770730523</v>
      </c>
      <c r="AP105" s="80">
        <f t="shared" si="103"/>
        <v>0.33608813153803091</v>
      </c>
      <c r="AQ105" s="78">
        <f t="shared" si="82"/>
        <v>0</v>
      </c>
      <c r="AR105" s="79">
        <f t="shared" si="104"/>
        <v>-0.15684207705432035</v>
      </c>
      <c r="AS105" s="80">
        <f t="shared" si="105"/>
        <v>0</v>
      </c>
      <c r="AT105" s="78">
        <f t="shared" si="86"/>
        <v>0</v>
      </c>
      <c r="AU105" s="79">
        <f t="shared" si="106"/>
        <v>-0.25615662931839406</v>
      </c>
      <c r="AV105" s="80">
        <f t="shared" si="107"/>
        <v>0</v>
      </c>
      <c r="AW105" s="69">
        <v>84</v>
      </c>
      <c r="AX105" s="70">
        <v>421</v>
      </c>
      <c r="AY105" s="71">
        <v>69</v>
      </c>
      <c r="AZ105" s="69">
        <v>4</v>
      </c>
      <c r="BA105" s="70">
        <v>4</v>
      </c>
      <c r="BB105" s="71">
        <v>4</v>
      </c>
      <c r="BC105" s="69">
        <v>6</v>
      </c>
      <c r="BD105" s="70">
        <v>6</v>
      </c>
      <c r="BE105" s="71">
        <v>6</v>
      </c>
      <c r="BF105" s="92">
        <f t="shared" si="108"/>
        <v>5.75</v>
      </c>
      <c r="BG105" s="93">
        <f t="shared" si="109"/>
        <v>-1.25</v>
      </c>
      <c r="BH105" s="94">
        <f t="shared" si="110"/>
        <v>-3.0208333333333339</v>
      </c>
      <c r="BI105" s="92">
        <f t="shared" si="111"/>
        <v>3.8333333333333335</v>
      </c>
      <c r="BJ105" s="93">
        <f t="shared" si="112"/>
        <v>-0.83333333333333348</v>
      </c>
      <c r="BK105" s="94">
        <f t="shared" si="113"/>
        <v>-2.0138888888888888</v>
      </c>
      <c r="BL105" s="69">
        <v>30</v>
      </c>
      <c r="BM105" s="70">
        <v>30</v>
      </c>
      <c r="BN105" s="71">
        <v>30</v>
      </c>
      <c r="BO105" s="69">
        <v>564</v>
      </c>
      <c r="BP105" s="70">
        <v>2569</v>
      </c>
      <c r="BQ105" s="71">
        <v>405</v>
      </c>
      <c r="BR105" s="69">
        <f t="shared" si="87"/>
        <v>242.15007407407407</v>
      </c>
      <c r="BS105" s="70">
        <f t="shared" si="114"/>
        <v>120.61815918045704</v>
      </c>
      <c r="BT105" s="71">
        <f t="shared" si="115"/>
        <v>123.13528232631229</v>
      </c>
      <c r="BU105" s="69">
        <f t="shared" si="88"/>
        <v>1421.3156521739131</v>
      </c>
      <c r="BV105" s="70">
        <f t="shared" si="116"/>
        <v>605.31565217391312</v>
      </c>
      <c r="BW105" s="71">
        <f t="shared" si="117"/>
        <v>695.07099659196535</v>
      </c>
      <c r="BX105" s="170">
        <f t="shared" si="89"/>
        <v>5.8695652173913047</v>
      </c>
      <c r="BY105" s="237">
        <f t="shared" si="118"/>
        <v>-0.84472049689440976</v>
      </c>
      <c r="BZ105" s="165">
        <f t="shared" si="119"/>
        <v>-0.23257254982959807</v>
      </c>
      <c r="CA105" s="101">
        <f t="shared" si="120"/>
        <v>0.15168539325842698</v>
      </c>
      <c r="CB105" s="102">
        <f t="shared" si="121"/>
        <v>-5.955056179775281E-2</v>
      </c>
      <c r="CC105" s="250">
        <f t="shared" si="122"/>
        <v>-8.2926478887691751E-2</v>
      </c>
      <c r="CD105" s="284"/>
      <c r="CE105" s="285"/>
      <c r="CF105" s="275"/>
    </row>
    <row r="106" spans="1:84" s="143" customFormat="1" ht="15" customHeight="1" x14ac:dyDescent="0.2">
      <c r="A106" s="142" t="s">
        <v>183</v>
      </c>
      <c r="B106" s="197" t="s">
        <v>217</v>
      </c>
      <c r="C106" s="93">
        <v>195.00242</v>
      </c>
      <c r="D106" s="93">
        <v>904.98462999999992</v>
      </c>
      <c r="E106" s="93">
        <v>240.78399999999999</v>
      </c>
      <c r="F106" s="92">
        <v>225.3544</v>
      </c>
      <c r="G106" s="93">
        <v>763.90142000000003</v>
      </c>
      <c r="H106" s="94">
        <v>252.84082000000001</v>
      </c>
      <c r="I106" s="159">
        <f t="shared" si="83"/>
        <v>0.95231458274814951</v>
      </c>
      <c r="J106" s="251">
        <f t="shared" si="90"/>
        <v>8.700012693987591E-2</v>
      </c>
      <c r="K106" s="252">
        <f t="shared" si="91"/>
        <v>-0.2323731352037296</v>
      </c>
      <c r="L106" s="92">
        <v>146.41800000000001</v>
      </c>
      <c r="M106" s="93">
        <v>593.55706000000009</v>
      </c>
      <c r="N106" s="93">
        <v>160.26300000000001</v>
      </c>
      <c r="O106" s="98">
        <f t="shared" si="80"/>
        <v>0.63384939188221268</v>
      </c>
      <c r="P106" s="99">
        <f t="shared" si="92"/>
        <v>-1.5873888426492178E-2</v>
      </c>
      <c r="Q106" s="100">
        <f t="shared" si="93"/>
        <v>-0.14315801307849552</v>
      </c>
      <c r="R106" s="92">
        <v>78.858399999999989</v>
      </c>
      <c r="S106" s="93">
        <v>168.75541999999993</v>
      </c>
      <c r="T106" s="94">
        <v>92.535820000000001</v>
      </c>
      <c r="U106" s="101">
        <f t="shared" si="84"/>
        <v>0.36598449569970543</v>
      </c>
      <c r="V106" s="102">
        <f t="shared" si="94"/>
        <v>1.6053897495277247E-2</v>
      </c>
      <c r="W106" s="103">
        <f t="shared" si="95"/>
        <v>0.14507193344789038</v>
      </c>
      <c r="X106" s="92">
        <v>7.8E-2</v>
      </c>
      <c r="Y106" s="93">
        <v>1.58894</v>
      </c>
      <c r="Z106" s="94">
        <v>4.2000000000000003E-2</v>
      </c>
      <c r="AA106" s="101">
        <f t="shared" si="85"/>
        <v>1.6611241808185879E-4</v>
      </c>
      <c r="AB106" s="102">
        <f t="shared" si="96"/>
        <v>-1.8000906878504951E-4</v>
      </c>
      <c r="AC106" s="103">
        <f t="shared" si="97"/>
        <v>-1.9139203693948291E-3</v>
      </c>
      <c r="AD106" s="92">
        <v>57.177639999999997</v>
      </c>
      <c r="AE106" s="93">
        <v>60.290180000000007</v>
      </c>
      <c r="AF106" s="93">
        <v>83.33832000000001</v>
      </c>
      <c r="AG106" s="93">
        <f t="shared" si="98"/>
        <v>26.160680000000013</v>
      </c>
      <c r="AH106" s="94">
        <f t="shared" si="99"/>
        <v>23.048140000000004</v>
      </c>
      <c r="AI106" s="92">
        <v>0</v>
      </c>
      <c r="AJ106" s="93">
        <v>0</v>
      </c>
      <c r="AK106" s="93">
        <v>0</v>
      </c>
      <c r="AL106" s="93">
        <f t="shared" si="100"/>
        <v>0</v>
      </c>
      <c r="AM106" s="94">
        <f t="shared" si="101"/>
        <v>0</v>
      </c>
      <c r="AN106" s="101">
        <f t="shared" si="81"/>
        <v>0.3461123662701841</v>
      </c>
      <c r="AO106" s="102">
        <f t="shared" si="102"/>
        <v>5.2897338477195688E-2</v>
      </c>
      <c r="AP106" s="103">
        <f t="shared" si="103"/>
        <v>0.27949225140701783</v>
      </c>
      <c r="AQ106" s="101">
        <f t="shared" si="82"/>
        <v>0</v>
      </c>
      <c r="AR106" s="102">
        <f t="shared" si="104"/>
        <v>0</v>
      </c>
      <c r="AS106" s="103">
        <f t="shared" si="105"/>
        <v>0</v>
      </c>
      <c r="AT106" s="101">
        <f t="shared" si="86"/>
        <v>0</v>
      </c>
      <c r="AU106" s="102">
        <f t="shared" si="106"/>
        <v>0</v>
      </c>
      <c r="AV106" s="103">
        <f t="shared" si="107"/>
        <v>0</v>
      </c>
      <c r="AW106" s="92">
        <v>279</v>
      </c>
      <c r="AX106" s="93">
        <v>963</v>
      </c>
      <c r="AY106" s="94">
        <v>225</v>
      </c>
      <c r="AZ106" s="92">
        <v>4</v>
      </c>
      <c r="BA106" s="93">
        <v>4</v>
      </c>
      <c r="BB106" s="94">
        <v>4</v>
      </c>
      <c r="BC106" s="92">
        <v>17</v>
      </c>
      <c r="BD106" s="93">
        <v>17</v>
      </c>
      <c r="BE106" s="94">
        <v>18</v>
      </c>
      <c r="BF106" s="92">
        <f t="shared" si="108"/>
        <v>18.75</v>
      </c>
      <c r="BG106" s="93">
        <f t="shared" si="109"/>
        <v>-4.5</v>
      </c>
      <c r="BH106" s="94">
        <f t="shared" si="110"/>
        <v>-1.3125</v>
      </c>
      <c r="BI106" s="92">
        <f t="shared" si="111"/>
        <v>4.166666666666667</v>
      </c>
      <c r="BJ106" s="93">
        <f t="shared" si="112"/>
        <v>-1.3039215686274499</v>
      </c>
      <c r="BK106" s="94">
        <f t="shared" si="113"/>
        <v>-0.55392156862745079</v>
      </c>
      <c r="BL106" s="92">
        <v>45</v>
      </c>
      <c r="BM106" s="93">
        <v>45</v>
      </c>
      <c r="BN106" s="94">
        <v>45</v>
      </c>
      <c r="BO106" s="92">
        <v>1984</v>
      </c>
      <c r="BP106" s="93">
        <v>7062</v>
      </c>
      <c r="BQ106" s="94">
        <v>1694</v>
      </c>
      <c r="BR106" s="92">
        <f t="shared" si="87"/>
        <v>149.25668240850058</v>
      </c>
      <c r="BS106" s="93">
        <f t="shared" si="114"/>
        <v>35.670795311726394</v>
      </c>
      <c r="BT106" s="94">
        <f t="shared" si="115"/>
        <v>41.085991386127304</v>
      </c>
      <c r="BU106" s="92">
        <f t="shared" si="88"/>
        <v>1123.7369777777778</v>
      </c>
      <c r="BV106" s="93">
        <f t="shared" si="116"/>
        <v>316.0151139784947</v>
      </c>
      <c r="BW106" s="94">
        <f t="shared" si="117"/>
        <v>330.48524361370721</v>
      </c>
      <c r="BX106" s="171">
        <f t="shared" si="89"/>
        <v>7.528888888888889</v>
      </c>
      <c r="BY106" s="253">
        <f t="shared" si="118"/>
        <v>0.41777777777777825</v>
      </c>
      <c r="BZ106" s="254">
        <f t="shared" si="119"/>
        <v>0.19555555555555593</v>
      </c>
      <c r="CA106" s="101">
        <f t="shared" si="120"/>
        <v>0.42297128589263422</v>
      </c>
      <c r="CB106" s="102">
        <f t="shared" si="121"/>
        <v>-7.2409488139825229E-2</v>
      </c>
      <c r="CC106" s="250">
        <f t="shared" si="122"/>
        <v>-6.983052006909185E-3</v>
      </c>
      <c r="CD106" s="284"/>
      <c r="CE106" s="285"/>
      <c r="CF106" s="275"/>
    </row>
    <row r="107" spans="1:84" s="143" customFormat="1" ht="16.5" customHeight="1" x14ac:dyDescent="0.2">
      <c r="A107" s="142" t="s">
        <v>95</v>
      </c>
      <c r="B107" s="197" t="s">
        <v>218</v>
      </c>
      <c r="C107" s="93">
        <v>9328.0207399999999</v>
      </c>
      <c r="D107" s="93">
        <v>40487.254000000001</v>
      </c>
      <c r="E107" s="93">
        <v>11093.243</v>
      </c>
      <c r="F107" s="92">
        <v>9372.0205000000005</v>
      </c>
      <c r="G107" s="93">
        <v>40442.514200000005</v>
      </c>
      <c r="H107" s="94">
        <v>11305.418890000001</v>
      </c>
      <c r="I107" s="159">
        <f t="shared" si="83"/>
        <v>0.98123237254059847</v>
      </c>
      <c r="J107" s="251">
        <f t="shared" si="90"/>
        <v>-1.4072827656093301E-2</v>
      </c>
      <c r="K107" s="252">
        <f t="shared" si="91"/>
        <v>-1.9873884102565409E-2</v>
      </c>
      <c r="L107" s="92">
        <v>1572.3520600000002</v>
      </c>
      <c r="M107" s="93">
        <v>6844.9750000000004</v>
      </c>
      <c r="N107" s="93">
        <v>2286.5639200000001</v>
      </c>
      <c r="O107" s="98">
        <f t="shared" si="80"/>
        <v>0.20225379901867571</v>
      </c>
      <c r="P107" s="99">
        <f t="shared" si="92"/>
        <v>3.4482926131660568E-2</v>
      </c>
      <c r="Q107" s="100">
        <f t="shared" si="93"/>
        <v>3.3001833966512878E-2</v>
      </c>
      <c r="R107" s="92">
        <v>967.60752000000048</v>
      </c>
      <c r="S107" s="93">
        <v>4391.0049700000054</v>
      </c>
      <c r="T107" s="94">
        <v>1239.5929700000006</v>
      </c>
      <c r="U107" s="101">
        <f t="shared" si="84"/>
        <v>0.10964591246561059</v>
      </c>
      <c r="V107" s="102">
        <f t="shared" si="94"/>
        <v>6.4016312564518646E-3</v>
      </c>
      <c r="W107" s="103">
        <f t="shared" si="95"/>
        <v>1.07192647934852E-3</v>
      </c>
      <c r="X107" s="92">
        <v>6832.0609199999999</v>
      </c>
      <c r="Y107" s="93">
        <v>29206.534230000001</v>
      </c>
      <c r="Z107" s="94">
        <v>7779.2619999999997</v>
      </c>
      <c r="AA107" s="101">
        <f t="shared" si="85"/>
        <v>0.6881002885157137</v>
      </c>
      <c r="AB107" s="102">
        <f t="shared" si="96"/>
        <v>-4.0884557388112475E-2</v>
      </c>
      <c r="AC107" s="103">
        <f t="shared" si="97"/>
        <v>-3.4073760445861412E-2</v>
      </c>
      <c r="AD107" s="92">
        <v>8387.6195099999986</v>
      </c>
      <c r="AE107" s="93">
        <v>14868.14482</v>
      </c>
      <c r="AF107" s="93">
        <v>14931.00591</v>
      </c>
      <c r="AG107" s="93">
        <f t="shared" si="98"/>
        <v>6543.3864000000012</v>
      </c>
      <c r="AH107" s="94">
        <f t="shared" si="99"/>
        <v>62.861090000000331</v>
      </c>
      <c r="AI107" s="92">
        <v>1318.8425400000001</v>
      </c>
      <c r="AJ107" s="93">
        <v>2159.7461499999999</v>
      </c>
      <c r="AK107" s="93">
        <v>1339.65551</v>
      </c>
      <c r="AL107" s="93">
        <f t="shared" si="100"/>
        <v>20.81296999999995</v>
      </c>
      <c r="AM107" s="94">
        <f t="shared" si="101"/>
        <v>-820.09063999999989</v>
      </c>
      <c r="AN107" s="101">
        <f t="shared" si="81"/>
        <v>1.3459550025181994</v>
      </c>
      <c r="AO107" s="102">
        <f t="shared" si="102"/>
        <v>0.44676966151305086</v>
      </c>
      <c r="AP107" s="103">
        <f t="shared" si="103"/>
        <v>0.97872474234792461</v>
      </c>
      <c r="AQ107" s="101">
        <f t="shared" si="82"/>
        <v>0.12076319882292311</v>
      </c>
      <c r="AR107" s="102">
        <f t="shared" si="104"/>
        <v>-2.0621836305118435E-2</v>
      </c>
      <c r="AS107" s="103">
        <f t="shared" si="105"/>
        <v>6.7419345223960828E-2</v>
      </c>
      <c r="AT107" s="101">
        <f t="shared" si="86"/>
        <v>0.11849676009660885</v>
      </c>
      <c r="AU107" s="102">
        <f t="shared" si="106"/>
        <v>-2.2224500596322846E-2</v>
      </c>
      <c r="AV107" s="103">
        <f t="shared" si="107"/>
        <v>6.5093894505230759E-2</v>
      </c>
      <c r="AW107" s="92">
        <v>3389</v>
      </c>
      <c r="AX107" s="93">
        <v>13619</v>
      </c>
      <c r="AY107" s="94">
        <v>3498</v>
      </c>
      <c r="AZ107" s="92">
        <v>49.08</v>
      </c>
      <c r="BA107" s="93">
        <v>50.23</v>
      </c>
      <c r="BB107" s="94">
        <v>52.45</v>
      </c>
      <c r="BC107" s="92">
        <v>118.5</v>
      </c>
      <c r="BD107" s="93">
        <v>119.21</v>
      </c>
      <c r="BE107" s="94">
        <v>121.36</v>
      </c>
      <c r="BF107" s="92">
        <f t="shared" si="108"/>
        <v>22.230695900857956</v>
      </c>
      <c r="BG107" s="93">
        <f t="shared" si="109"/>
        <v>-0.78614734825913146</v>
      </c>
      <c r="BH107" s="94">
        <f t="shared" si="110"/>
        <v>-0.36370319662695039</v>
      </c>
      <c r="BI107" s="92">
        <f t="shared" si="111"/>
        <v>9.6077785102175337</v>
      </c>
      <c r="BJ107" s="93">
        <f t="shared" si="112"/>
        <v>7.4726470836381509E-2</v>
      </c>
      <c r="BK107" s="94">
        <f t="shared" si="113"/>
        <v>8.7464218910875857E-2</v>
      </c>
      <c r="BL107" s="92">
        <v>181</v>
      </c>
      <c r="BM107" s="93">
        <v>182</v>
      </c>
      <c r="BN107" s="94">
        <v>185</v>
      </c>
      <c r="BO107" s="92">
        <v>13949</v>
      </c>
      <c r="BP107" s="93">
        <v>56997</v>
      </c>
      <c r="BQ107" s="94">
        <v>13517</v>
      </c>
      <c r="BR107" s="92">
        <f t="shared" si="87"/>
        <v>836.38521047569736</v>
      </c>
      <c r="BS107" s="93">
        <f t="shared" si="114"/>
        <v>164.50762068431447</v>
      </c>
      <c r="BT107" s="94">
        <f t="shared" si="115"/>
        <v>126.83007248597858</v>
      </c>
      <c r="BU107" s="92">
        <f t="shared" si="88"/>
        <v>3231.9665208690681</v>
      </c>
      <c r="BV107" s="93">
        <f t="shared" si="116"/>
        <v>466.5429445928803</v>
      </c>
      <c r="BW107" s="94">
        <f t="shared" si="117"/>
        <v>262.40089931095054</v>
      </c>
      <c r="BX107" s="171">
        <f t="shared" si="89"/>
        <v>3.8642081189251001</v>
      </c>
      <c r="BY107" s="253">
        <f t="shared" si="118"/>
        <v>-0.25175529211060388</v>
      </c>
      <c r="BZ107" s="254">
        <f t="shared" si="119"/>
        <v>-0.32090091991769265</v>
      </c>
      <c r="CA107" s="101">
        <f t="shared" si="120"/>
        <v>0.82095353780747038</v>
      </c>
      <c r="CB107" s="102">
        <f t="shared" si="121"/>
        <v>-4.4959926715467002E-2</v>
      </c>
      <c r="CC107" s="250">
        <f t="shared" si="122"/>
        <v>-3.7047365398912291E-2</v>
      </c>
      <c r="CD107" s="284"/>
      <c r="CE107" s="285"/>
      <c r="CF107" s="275"/>
    </row>
    <row r="108" spans="1:84" s="143" customFormat="1" ht="16.5" customHeight="1" x14ac:dyDescent="0.2">
      <c r="A108" s="142" t="s">
        <v>103</v>
      </c>
      <c r="B108" s="197" t="s">
        <v>219</v>
      </c>
      <c r="C108" s="93">
        <v>3952.0039999999999</v>
      </c>
      <c r="D108" s="93">
        <v>14609.063880000002</v>
      </c>
      <c r="E108" s="93">
        <v>3887.6610000000001</v>
      </c>
      <c r="F108" s="92">
        <v>4118.5640000000003</v>
      </c>
      <c r="G108" s="93">
        <v>15197.382</v>
      </c>
      <c r="H108" s="94">
        <v>3823.136</v>
      </c>
      <c r="I108" s="159">
        <f t="shared" si="83"/>
        <v>1.0168775057962887</v>
      </c>
      <c r="J108" s="251">
        <f t="shared" si="90"/>
        <v>5.7318785815246853E-2</v>
      </c>
      <c r="K108" s="252">
        <f t="shared" si="91"/>
        <v>5.5589312869375185E-2</v>
      </c>
      <c r="L108" s="92">
        <v>868.39099999999996</v>
      </c>
      <c r="M108" s="93">
        <v>3334.6260000000002</v>
      </c>
      <c r="N108" s="93">
        <v>909.82500000000005</v>
      </c>
      <c r="O108" s="98">
        <f t="shared" si="80"/>
        <v>0.23797871694859929</v>
      </c>
      <c r="P108" s="99">
        <f t="shared" si="92"/>
        <v>2.7130712644186428E-2</v>
      </c>
      <c r="Q108" s="100">
        <f t="shared" si="93"/>
        <v>1.8557635080682811E-2</v>
      </c>
      <c r="R108" s="92">
        <v>512.23</v>
      </c>
      <c r="S108" s="93">
        <v>1923.7979999999989</v>
      </c>
      <c r="T108" s="94">
        <v>461.86799999999948</v>
      </c>
      <c r="U108" s="101">
        <f t="shared" si="84"/>
        <v>0.12080867643735391</v>
      </c>
      <c r="V108" s="102">
        <f t="shared" si="94"/>
        <v>-3.5623421992388438E-3</v>
      </c>
      <c r="W108" s="103">
        <f t="shared" si="95"/>
        <v>-5.778784481901722E-3</v>
      </c>
      <c r="X108" s="92">
        <v>2737.9430000000002</v>
      </c>
      <c r="Y108" s="93">
        <v>9938.9580000000005</v>
      </c>
      <c r="Z108" s="94">
        <v>2451.4430000000002</v>
      </c>
      <c r="AA108" s="101">
        <f t="shared" si="85"/>
        <v>0.64121260661404678</v>
      </c>
      <c r="AB108" s="102">
        <f t="shared" si="96"/>
        <v>-2.3568370444947528E-2</v>
      </c>
      <c r="AC108" s="103">
        <f t="shared" si="97"/>
        <v>-1.2778850598781144E-2</v>
      </c>
      <c r="AD108" s="92">
        <v>4475.6679999999997</v>
      </c>
      <c r="AE108" s="93">
        <v>3042.79</v>
      </c>
      <c r="AF108" s="93">
        <v>3979.4650000000001</v>
      </c>
      <c r="AG108" s="93">
        <f t="shared" si="98"/>
        <v>-496.20299999999952</v>
      </c>
      <c r="AH108" s="94">
        <f t="shared" si="99"/>
        <v>936.67500000000018</v>
      </c>
      <c r="AI108" s="92">
        <v>2300.2190000000001</v>
      </c>
      <c r="AJ108" s="93">
        <v>1583.078</v>
      </c>
      <c r="AK108" s="93">
        <v>1956.934</v>
      </c>
      <c r="AL108" s="93">
        <f t="shared" si="100"/>
        <v>-343.28500000000008</v>
      </c>
      <c r="AM108" s="94">
        <f t="shared" si="101"/>
        <v>373.85599999999999</v>
      </c>
      <c r="AN108" s="101">
        <f t="shared" si="81"/>
        <v>1.0236141988717637</v>
      </c>
      <c r="AO108" s="102">
        <f t="shared" si="102"/>
        <v>-0.10889173988740741</v>
      </c>
      <c r="AP108" s="103">
        <f t="shared" si="103"/>
        <v>0.81533322857868296</v>
      </c>
      <c r="AQ108" s="101">
        <f t="shared" si="82"/>
        <v>0.50337053565112799</v>
      </c>
      <c r="AR108" s="102">
        <f t="shared" si="104"/>
        <v>-7.8668095888718703E-2</v>
      </c>
      <c r="AS108" s="103">
        <f t="shared" si="105"/>
        <v>0.39500780871642999</v>
      </c>
      <c r="AT108" s="101">
        <f t="shared" si="86"/>
        <v>0.51186617478426089</v>
      </c>
      <c r="AU108" s="102">
        <f t="shared" si="106"/>
        <v>-4.6634069475631645E-2</v>
      </c>
      <c r="AV108" s="103">
        <f t="shared" si="107"/>
        <v>0.40769836482857247</v>
      </c>
      <c r="AW108" s="92">
        <v>1412</v>
      </c>
      <c r="AX108" s="93">
        <v>5163</v>
      </c>
      <c r="AY108" s="94">
        <v>1291</v>
      </c>
      <c r="AZ108" s="92">
        <v>35</v>
      </c>
      <c r="BA108" s="93">
        <v>32</v>
      </c>
      <c r="BB108" s="94">
        <v>30</v>
      </c>
      <c r="BC108" s="92">
        <v>82</v>
      </c>
      <c r="BD108" s="93">
        <v>73</v>
      </c>
      <c r="BE108" s="94">
        <v>69</v>
      </c>
      <c r="BF108" s="92">
        <f t="shared" si="108"/>
        <v>14.344444444444443</v>
      </c>
      <c r="BG108" s="93">
        <f t="shared" si="109"/>
        <v>0.89682539682539542</v>
      </c>
      <c r="BH108" s="94">
        <f t="shared" si="110"/>
        <v>0.89913194444444322</v>
      </c>
      <c r="BI108" s="92">
        <f t="shared" si="111"/>
        <v>6.2367149758454099</v>
      </c>
      <c r="BJ108" s="93">
        <f t="shared" si="112"/>
        <v>0.49687757747142669</v>
      </c>
      <c r="BK108" s="94">
        <f t="shared" si="113"/>
        <v>0.34287935940705427</v>
      </c>
      <c r="BL108" s="92">
        <v>186</v>
      </c>
      <c r="BM108" s="93">
        <v>180</v>
      </c>
      <c r="BN108" s="94">
        <v>186</v>
      </c>
      <c r="BO108" s="92">
        <v>6050</v>
      </c>
      <c r="BP108" s="93">
        <v>23946</v>
      </c>
      <c r="BQ108" s="94">
        <v>5626</v>
      </c>
      <c r="BR108" s="92">
        <f t="shared" si="87"/>
        <v>679.547813722005</v>
      </c>
      <c r="BS108" s="93">
        <f t="shared" si="114"/>
        <v>-1.2065664432843732</v>
      </c>
      <c r="BT108" s="94">
        <f t="shared" si="115"/>
        <v>44.895596232653929</v>
      </c>
      <c r="BU108" s="92">
        <f t="shared" si="88"/>
        <v>2961.375677769171</v>
      </c>
      <c r="BV108" s="93">
        <f t="shared" si="116"/>
        <v>44.545649440558918</v>
      </c>
      <c r="BW108" s="94">
        <f t="shared" si="117"/>
        <v>17.857955514667992</v>
      </c>
      <c r="BX108" s="171">
        <f t="shared" si="89"/>
        <v>4.3578621223857477</v>
      </c>
      <c r="BY108" s="253">
        <f t="shared" si="118"/>
        <v>7.3159572810676643E-2</v>
      </c>
      <c r="BZ108" s="254">
        <f t="shared" si="119"/>
        <v>-0.28013903972930176</v>
      </c>
      <c r="CA108" s="101">
        <f t="shared" si="120"/>
        <v>0.33985743626917964</v>
      </c>
      <c r="CB108" s="102">
        <f t="shared" si="121"/>
        <v>-2.5613144859248482E-2</v>
      </c>
      <c r="CC108" s="250">
        <f t="shared" si="122"/>
        <v>-2.4617449575569217E-2</v>
      </c>
      <c r="CD108" s="284"/>
      <c r="CE108" s="285"/>
      <c r="CF108" s="275"/>
    </row>
    <row r="109" spans="1:84" s="143" customFormat="1" ht="16.5" customHeight="1" x14ac:dyDescent="0.2">
      <c r="A109" s="142" t="s">
        <v>109</v>
      </c>
      <c r="B109" s="197" t="s">
        <v>220</v>
      </c>
      <c r="C109" s="93">
        <v>4360.6450000000004</v>
      </c>
      <c r="D109" s="93">
        <v>17652.771000000001</v>
      </c>
      <c r="E109" s="93">
        <v>4700.1809999999996</v>
      </c>
      <c r="F109" s="92">
        <v>4431.78</v>
      </c>
      <c r="G109" s="93">
        <v>17644.805</v>
      </c>
      <c r="H109" s="94">
        <v>4892.3670000000002</v>
      </c>
      <c r="I109" s="159">
        <f t="shared" si="83"/>
        <v>0.96071717432482051</v>
      </c>
      <c r="J109" s="251">
        <f t="shared" si="90"/>
        <v>-2.3231713029696288E-2</v>
      </c>
      <c r="K109" s="252">
        <f t="shared" si="91"/>
        <v>-3.9734290001364969E-2</v>
      </c>
      <c r="L109" s="92">
        <v>1151.952</v>
      </c>
      <c r="M109" s="93">
        <v>4936.9399999999996</v>
      </c>
      <c r="N109" s="93">
        <v>1635.425</v>
      </c>
      <c r="O109" s="98">
        <f t="shared" si="80"/>
        <v>0.33428093190882857</v>
      </c>
      <c r="P109" s="99">
        <f t="shared" si="92"/>
        <v>7.4351061743793301E-2</v>
      </c>
      <c r="Q109" s="100">
        <f t="shared" si="93"/>
        <v>5.4485264005442846E-2</v>
      </c>
      <c r="R109" s="92">
        <v>874.0639999999994</v>
      </c>
      <c r="S109" s="93">
        <v>3184.4610000000011</v>
      </c>
      <c r="T109" s="94">
        <v>904.904</v>
      </c>
      <c r="U109" s="101">
        <f t="shared" si="84"/>
        <v>0.18496241185503867</v>
      </c>
      <c r="V109" s="102">
        <f t="shared" si="94"/>
        <v>-1.2263984762121816E-2</v>
      </c>
      <c r="W109" s="103">
        <f t="shared" si="95"/>
        <v>4.486572082368967E-3</v>
      </c>
      <c r="X109" s="92">
        <v>2405.7640000000001</v>
      </c>
      <c r="Y109" s="93">
        <v>9523.4040000000005</v>
      </c>
      <c r="Z109" s="94">
        <v>2352.038</v>
      </c>
      <c r="AA109" s="101">
        <f t="shared" si="85"/>
        <v>0.48075665623613273</v>
      </c>
      <c r="AB109" s="102">
        <f t="shared" si="96"/>
        <v>-6.2087076981671485E-2</v>
      </c>
      <c r="AC109" s="103">
        <f t="shared" si="97"/>
        <v>-5.897183608781198E-2</v>
      </c>
      <c r="AD109" s="92">
        <v>4020.395</v>
      </c>
      <c r="AE109" s="93">
        <v>2911.384</v>
      </c>
      <c r="AF109" s="93">
        <v>3593.136</v>
      </c>
      <c r="AG109" s="93">
        <f t="shared" si="98"/>
        <v>-427.25900000000001</v>
      </c>
      <c r="AH109" s="94">
        <f t="shared" si="99"/>
        <v>681.75199999999995</v>
      </c>
      <c r="AI109" s="92">
        <v>963.80200000000002</v>
      </c>
      <c r="AJ109" s="93">
        <v>340.56299999999999</v>
      </c>
      <c r="AK109" s="93">
        <v>374.89499999999998</v>
      </c>
      <c r="AL109" s="93">
        <f t="shared" si="100"/>
        <v>-588.90700000000004</v>
      </c>
      <c r="AM109" s="94">
        <f t="shared" si="101"/>
        <v>34.331999999999994</v>
      </c>
      <c r="AN109" s="101">
        <f t="shared" si="81"/>
        <v>0.76446758114208802</v>
      </c>
      <c r="AO109" s="102">
        <f t="shared" si="102"/>
        <v>-0.15750497108355743</v>
      </c>
      <c r="AP109" s="103">
        <f t="shared" si="103"/>
        <v>0.59954253906229216</v>
      </c>
      <c r="AQ109" s="101">
        <f t="shared" si="82"/>
        <v>7.9761821938346633E-2</v>
      </c>
      <c r="AR109" s="102">
        <f t="shared" si="104"/>
        <v>-0.14126098546743851</v>
      </c>
      <c r="AS109" s="103">
        <f t="shared" si="105"/>
        <v>6.0469496671112385E-2</v>
      </c>
      <c r="AT109" s="101">
        <f t="shared" si="86"/>
        <v>7.6628552191607857E-2</v>
      </c>
      <c r="AU109" s="102">
        <f t="shared" si="106"/>
        <v>-0.14084659323528609</v>
      </c>
      <c r="AV109" s="103">
        <f t="shared" si="107"/>
        <v>5.732751712774628E-2</v>
      </c>
      <c r="AW109" s="92">
        <v>2579</v>
      </c>
      <c r="AX109" s="93">
        <v>9330</v>
      </c>
      <c r="AY109" s="94">
        <v>2625</v>
      </c>
      <c r="AZ109" s="92">
        <v>37</v>
      </c>
      <c r="BA109" s="93">
        <v>41</v>
      </c>
      <c r="BB109" s="94">
        <v>43</v>
      </c>
      <c r="BC109" s="92">
        <v>103</v>
      </c>
      <c r="BD109" s="93">
        <v>89</v>
      </c>
      <c r="BE109" s="94">
        <v>96</v>
      </c>
      <c r="BF109" s="92">
        <f t="shared" si="108"/>
        <v>20.348837209302324</v>
      </c>
      <c r="BG109" s="93">
        <f t="shared" si="109"/>
        <v>-2.8853970249319119</v>
      </c>
      <c r="BH109" s="94">
        <f t="shared" si="110"/>
        <v>1.3854225751559817</v>
      </c>
      <c r="BI109" s="92">
        <f t="shared" si="111"/>
        <v>9.1145833333333339</v>
      </c>
      <c r="BJ109" s="93">
        <f t="shared" si="112"/>
        <v>0.76830501618123037</v>
      </c>
      <c r="BK109" s="94">
        <f t="shared" si="113"/>
        <v>0.37862827715355962</v>
      </c>
      <c r="BL109" s="92">
        <v>145</v>
      </c>
      <c r="BM109" s="93">
        <v>145</v>
      </c>
      <c r="BN109" s="94">
        <v>145</v>
      </c>
      <c r="BO109" s="92">
        <v>10712</v>
      </c>
      <c r="BP109" s="93">
        <v>37165</v>
      </c>
      <c r="BQ109" s="94">
        <v>9628</v>
      </c>
      <c r="BR109" s="92">
        <f t="shared" si="87"/>
        <v>508.13948899044453</v>
      </c>
      <c r="BS109" s="93">
        <f t="shared" si="114"/>
        <v>94.418428497539367</v>
      </c>
      <c r="BT109" s="94">
        <f t="shared" si="115"/>
        <v>33.370082290592507</v>
      </c>
      <c r="BU109" s="92">
        <f t="shared" si="88"/>
        <v>1863.7588571428571</v>
      </c>
      <c r="BV109" s="93">
        <f t="shared" si="116"/>
        <v>145.3486206170719</v>
      </c>
      <c r="BW109" s="94">
        <f t="shared" si="117"/>
        <v>-27.431389373756019</v>
      </c>
      <c r="BX109" s="171">
        <f t="shared" si="89"/>
        <v>3.6678095238095239</v>
      </c>
      <c r="BY109" s="253">
        <f t="shared" si="118"/>
        <v>-0.48573836296829676</v>
      </c>
      <c r="BZ109" s="254">
        <f t="shared" si="119"/>
        <v>-0.31557740009186963</v>
      </c>
      <c r="CA109" s="101">
        <f t="shared" si="120"/>
        <v>0.74606741573033719</v>
      </c>
      <c r="CB109" s="102">
        <f t="shared" si="121"/>
        <v>-8.3998450213095599E-2</v>
      </c>
      <c r="CC109" s="250">
        <f t="shared" si="122"/>
        <v>4.3847292915032532E-2</v>
      </c>
      <c r="CD109" s="284"/>
      <c r="CE109" s="285"/>
      <c r="CF109" s="275"/>
    </row>
    <row r="110" spans="1:84" s="143" customFormat="1" ht="15" customHeight="1" x14ac:dyDescent="0.2">
      <c r="A110" s="142" t="s">
        <v>141</v>
      </c>
      <c r="B110" s="197" t="s">
        <v>221</v>
      </c>
      <c r="C110" s="93">
        <v>16399.930479999999</v>
      </c>
      <c r="D110" s="93">
        <v>69528.279779999997</v>
      </c>
      <c r="E110" s="93">
        <v>17179.396060000003</v>
      </c>
      <c r="F110" s="92">
        <v>16040.46918</v>
      </c>
      <c r="G110" s="93">
        <v>68192.284019999992</v>
      </c>
      <c r="H110" s="94">
        <v>16778.185969999999</v>
      </c>
      <c r="I110" s="159">
        <f t="shared" si="83"/>
        <v>1.0239126023944056</v>
      </c>
      <c r="J110" s="251">
        <f t="shared" si="90"/>
        <v>1.5029524043546072E-3</v>
      </c>
      <c r="K110" s="252">
        <f t="shared" si="91"/>
        <v>4.321005204199091E-3</v>
      </c>
      <c r="L110" s="92">
        <v>2121.8184799999999</v>
      </c>
      <c r="M110" s="93">
        <v>9554.2468599999993</v>
      </c>
      <c r="N110" s="93">
        <v>2568.5533999999998</v>
      </c>
      <c r="O110" s="98">
        <f t="shared" si="80"/>
        <v>0.15308886220433282</v>
      </c>
      <c r="P110" s="99">
        <f t="shared" si="92"/>
        <v>2.0809783818921151E-2</v>
      </c>
      <c r="Q110" s="100">
        <f t="shared" si="93"/>
        <v>1.2981414605160863E-2</v>
      </c>
      <c r="R110" s="92">
        <v>917.9956600000005</v>
      </c>
      <c r="S110" s="93">
        <v>4435.7797999999966</v>
      </c>
      <c r="T110" s="94">
        <v>917.2587599999988</v>
      </c>
      <c r="U110" s="101">
        <f t="shared" si="84"/>
        <v>5.4669721842402423E-2</v>
      </c>
      <c r="V110" s="102">
        <f t="shared" si="94"/>
        <v>-2.5602537710665424E-3</v>
      </c>
      <c r="W110" s="103">
        <f t="shared" si="95"/>
        <v>-1.0378397072327496E-2</v>
      </c>
      <c r="X110" s="92">
        <v>13000.65504</v>
      </c>
      <c r="Y110" s="93">
        <v>54202.257359999996</v>
      </c>
      <c r="Z110" s="94">
        <v>13292.373809999999</v>
      </c>
      <c r="AA110" s="101">
        <f t="shared" si="85"/>
        <v>0.79224141595326469</v>
      </c>
      <c r="AB110" s="102">
        <f t="shared" si="96"/>
        <v>-1.8249530047854678E-2</v>
      </c>
      <c r="AC110" s="103">
        <f t="shared" si="97"/>
        <v>-2.6030175328334293E-3</v>
      </c>
      <c r="AD110" s="92">
        <v>11858.193800000001</v>
      </c>
      <c r="AE110" s="93">
        <v>13059.745140000003</v>
      </c>
      <c r="AF110" s="93">
        <v>11487.018170000001</v>
      </c>
      <c r="AG110" s="93">
        <f t="shared" si="98"/>
        <v>-371.17562999999973</v>
      </c>
      <c r="AH110" s="94">
        <f t="shared" si="99"/>
        <v>-1572.7269700000015</v>
      </c>
      <c r="AI110" s="92">
        <v>0</v>
      </c>
      <c r="AJ110" s="93">
        <v>0</v>
      </c>
      <c r="AK110" s="93">
        <v>0</v>
      </c>
      <c r="AL110" s="93">
        <f t="shared" si="100"/>
        <v>0</v>
      </c>
      <c r="AM110" s="94">
        <f t="shared" si="101"/>
        <v>0</v>
      </c>
      <c r="AN110" s="101">
        <f t="shared" si="81"/>
        <v>0.66865087281770252</v>
      </c>
      <c r="AO110" s="102">
        <f t="shared" si="102"/>
        <v>-5.4412789827774866E-2</v>
      </c>
      <c r="AP110" s="103">
        <f t="shared" si="103"/>
        <v>0.48081730090533265</v>
      </c>
      <c r="AQ110" s="101">
        <f t="shared" si="82"/>
        <v>0</v>
      </c>
      <c r="AR110" s="102">
        <f t="shared" si="104"/>
        <v>0</v>
      </c>
      <c r="AS110" s="103">
        <f t="shared" si="105"/>
        <v>0</v>
      </c>
      <c r="AT110" s="101">
        <f t="shared" si="86"/>
        <v>0</v>
      </c>
      <c r="AU110" s="102">
        <f t="shared" si="106"/>
        <v>0</v>
      </c>
      <c r="AV110" s="103">
        <f t="shared" si="107"/>
        <v>0</v>
      </c>
      <c r="AW110" s="92">
        <v>4566</v>
      </c>
      <c r="AX110" s="93">
        <v>18398</v>
      </c>
      <c r="AY110" s="94">
        <v>4772</v>
      </c>
      <c r="AZ110" s="92">
        <v>62.8</v>
      </c>
      <c r="BA110" s="93">
        <v>64</v>
      </c>
      <c r="BB110" s="94">
        <v>65.03</v>
      </c>
      <c r="BC110" s="92">
        <v>147.15</v>
      </c>
      <c r="BD110" s="93">
        <v>147</v>
      </c>
      <c r="BE110" s="94">
        <v>146.68</v>
      </c>
      <c r="BF110" s="92">
        <f t="shared" si="108"/>
        <v>24.460505407760522</v>
      </c>
      <c r="BG110" s="93">
        <f t="shared" si="109"/>
        <v>0.22483661795160614</v>
      </c>
      <c r="BH110" s="94">
        <f t="shared" si="110"/>
        <v>0.50477624109385388</v>
      </c>
      <c r="BI110" s="92">
        <f t="shared" si="111"/>
        <v>10.84446868466503</v>
      </c>
      <c r="BJ110" s="93">
        <f t="shared" si="112"/>
        <v>0.50128146074386137</v>
      </c>
      <c r="BK110" s="94">
        <f t="shared" si="113"/>
        <v>0.41476346924552843</v>
      </c>
      <c r="BL110" s="92">
        <v>215</v>
      </c>
      <c r="BM110" s="93">
        <v>215</v>
      </c>
      <c r="BN110" s="94">
        <v>215</v>
      </c>
      <c r="BO110" s="92">
        <v>12579</v>
      </c>
      <c r="BP110" s="93">
        <v>49215</v>
      </c>
      <c r="BQ110" s="94">
        <v>12234</v>
      </c>
      <c r="BR110" s="92">
        <f t="shared" si="87"/>
        <v>1371.439101683832</v>
      </c>
      <c r="BS110" s="93">
        <f t="shared" si="114"/>
        <v>96.26069481524155</v>
      </c>
      <c r="BT110" s="94">
        <f t="shared" si="115"/>
        <v>-14.160492342379484</v>
      </c>
      <c r="BU110" s="92">
        <f t="shared" si="88"/>
        <v>3515.965207460184</v>
      </c>
      <c r="BV110" s="93">
        <f t="shared" si="116"/>
        <v>2.9408579201053726</v>
      </c>
      <c r="BW110" s="94">
        <f t="shared" si="117"/>
        <v>-190.54006593909844</v>
      </c>
      <c r="BX110" s="171">
        <f t="shared" si="89"/>
        <v>2.5637049455155072</v>
      </c>
      <c r="BY110" s="253">
        <f t="shared" si="118"/>
        <v>-0.19122278115992009</v>
      </c>
      <c r="BZ110" s="254">
        <f t="shared" si="119"/>
        <v>-0.11131407829142814</v>
      </c>
      <c r="CA110" s="101">
        <f t="shared" si="120"/>
        <v>0.63935197282466683</v>
      </c>
      <c r="CB110" s="102">
        <f t="shared" si="121"/>
        <v>-1.8029788345962916E-2</v>
      </c>
      <c r="CC110" s="250">
        <f t="shared" si="122"/>
        <v>1.2209570785800983E-2</v>
      </c>
      <c r="CD110" s="284"/>
      <c r="CE110" s="285"/>
      <c r="CF110" s="275"/>
    </row>
    <row r="111" spans="1:84" s="143" customFormat="1" ht="15" customHeight="1" x14ac:dyDescent="0.2">
      <c r="A111" s="142" t="s">
        <v>151</v>
      </c>
      <c r="B111" s="197" t="s">
        <v>222</v>
      </c>
      <c r="C111" s="93">
        <v>7293.4859999999999</v>
      </c>
      <c r="D111" s="93">
        <v>30045.433809999999</v>
      </c>
      <c r="E111" s="93">
        <v>7391.8156100000006</v>
      </c>
      <c r="F111" s="92">
        <v>7402.2259999999997</v>
      </c>
      <c r="G111" s="93">
        <v>30308.865000000002</v>
      </c>
      <c r="H111" s="94">
        <v>7655.8626199999999</v>
      </c>
      <c r="I111" s="159">
        <f t="shared" si="83"/>
        <v>0.96551048221395597</v>
      </c>
      <c r="J111" s="251">
        <f t="shared" si="90"/>
        <v>-1.9799342155091937E-2</v>
      </c>
      <c r="K111" s="252">
        <f t="shared" si="91"/>
        <v>-2.5797962031646637E-2</v>
      </c>
      <c r="L111" s="92">
        <v>1388.8430000000001</v>
      </c>
      <c r="M111" s="93">
        <v>5771.0150000000003</v>
      </c>
      <c r="N111" s="93">
        <v>1954.8040000000001</v>
      </c>
      <c r="O111" s="98">
        <f t="shared" si="80"/>
        <v>0.25533425781352387</v>
      </c>
      <c r="P111" s="99">
        <f t="shared" si="92"/>
        <v>6.7709210969506939E-2</v>
      </c>
      <c r="Q111" s="100">
        <f t="shared" si="93"/>
        <v>6.4927424697206249E-2</v>
      </c>
      <c r="R111" s="92">
        <v>552.65999999999985</v>
      </c>
      <c r="S111" s="93">
        <v>3197.211000000003</v>
      </c>
      <c r="T111" s="94">
        <v>758.33305999999993</v>
      </c>
      <c r="U111" s="101">
        <f t="shared" si="84"/>
        <v>9.9052595068640351E-2</v>
      </c>
      <c r="V111" s="102">
        <f t="shared" si="94"/>
        <v>2.4391270218520958E-2</v>
      </c>
      <c r="W111" s="103">
        <f t="shared" si="95"/>
        <v>-6.4350568114284884E-3</v>
      </c>
      <c r="X111" s="92">
        <v>5460.723</v>
      </c>
      <c r="Y111" s="93">
        <v>21340.638999999999</v>
      </c>
      <c r="Z111" s="94">
        <v>4942.7255599999999</v>
      </c>
      <c r="AA111" s="101">
        <f t="shared" si="85"/>
        <v>0.6456131471178358</v>
      </c>
      <c r="AB111" s="102">
        <f t="shared" si="96"/>
        <v>-9.2100481188027938E-2</v>
      </c>
      <c r="AC111" s="103">
        <f t="shared" si="97"/>
        <v>-5.8492367885777719E-2</v>
      </c>
      <c r="AD111" s="92">
        <v>3386.8809999999999</v>
      </c>
      <c r="AE111" s="93">
        <v>3044.9682699999998</v>
      </c>
      <c r="AF111" s="93">
        <v>2773.4180000000001</v>
      </c>
      <c r="AG111" s="93">
        <f t="shared" si="98"/>
        <v>-613.46299999999974</v>
      </c>
      <c r="AH111" s="94">
        <f t="shared" si="99"/>
        <v>-271.55026999999973</v>
      </c>
      <c r="AI111" s="92">
        <v>0</v>
      </c>
      <c r="AJ111" s="93">
        <v>0</v>
      </c>
      <c r="AK111" s="93">
        <v>0</v>
      </c>
      <c r="AL111" s="93">
        <f t="shared" si="100"/>
        <v>0</v>
      </c>
      <c r="AM111" s="94">
        <f t="shared" si="101"/>
        <v>0</v>
      </c>
      <c r="AN111" s="101">
        <f t="shared" si="81"/>
        <v>0.37520118822336262</v>
      </c>
      <c r="AO111" s="102">
        <f t="shared" si="102"/>
        <v>-8.9169484456340875E-2</v>
      </c>
      <c r="AP111" s="103">
        <f t="shared" si="103"/>
        <v>0.27385572956712761</v>
      </c>
      <c r="AQ111" s="101">
        <f t="shared" si="82"/>
        <v>0</v>
      </c>
      <c r="AR111" s="102">
        <f t="shared" si="104"/>
        <v>0</v>
      </c>
      <c r="AS111" s="103">
        <f t="shared" si="105"/>
        <v>0</v>
      </c>
      <c r="AT111" s="101">
        <f t="shared" si="86"/>
        <v>0</v>
      </c>
      <c r="AU111" s="102">
        <f t="shared" si="106"/>
        <v>0</v>
      </c>
      <c r="AV111" s="103">
        <f t="shared" si="107"/>
        <v>0</v>
      </c>
      <c r="AW111" s="92">
        <v>3584</v>
      </c>
      <c r="AX111" s="93">
        <v>13213</v>
      </c>
      <c r="AY111" s="94">
        <v>3154</v>
      </c>
      <c r="AZ111" s="92">
        <v>39</v>
      </c>
      <c r="BA111" s="93">
        <v>38</v>
      </c>
      <c r="BB111" s="94">
        <v>38</v>
      </c>
      <c r="BC111" s="92">
        <v>111</v>
      </c>
      <c r="BD111" s="93">
        <v>110</v>
      </c>
      <c r="BE111" s="94">
        <v>107</v>
      </c>
      <c r="BF111" s="92">
        <f t="shared" si="108"/>
        <v>27.666666666666668</v>
      </c>
      <c r="BG111" s="93">
        <f t="shared" si="109"/>
        <v>-2.9658119658119659</v>
      </c>
      <c r="BH111" s="94">
        <f t="shared" si="110"/>
        <v>-1.3092105263157876</v>
      </c>
      <c r="BI111" s="92">
        <f t="shared" si="111"/>
        <v>9.8255451713395647</v>
      </c>
      <c r="BJ111" s="93">
        <f t="shared" si="112"/>
        <v>-0.93721759142319705</v>
      </c>
      <c r="BK111" s="94">
        <f t="shared" si="113"/>
        <v>-0.18430331350892004</v>
      </c>
      <c r="BL111" s="92">
        <v>167</v>
      </c>
      <c r="BM111" s="93">
        <v>167</v>
      </c>
      <c r="BN111" s="94">
        <v>170</v>
      </c>
      <c r="BO111" s="92">
        <v>10527</v>
      </c>
      <c r="BP111" s="93">
        <v>40853</v>
      </c>
      <c r="BQ111" s="94">
        <v>9515</v>
      </c>
      <c r="BR111" s="92">
        <f>H111*1000/BQ111</f>
        <v>804.60983920126114</v>
      </c>
      <c r="BS111" s="93">
        <f t="shared" si="114"/>
        <v>101.44407497593579</v>
      </c>
      <c r="BT111" s="94">
        <f t="shared" si="115"/>
        <v>62.709244385702959</v>
      </c>
      <c r="BU111" s="92">
        <f t="shared" si="88"/>
        <v>2427.3502282815471</v>
      </c>
      <c r="BV111" s="93">
        <f t="shared" si="116"/>
        <v>361.9969916744044</v>
      </c>
      <c r="BW111" s="94">
        <f t="shared" si="117"/>
        <v>133.48320338182702</v>
      </c>
      <c r="BX111" s="171">
        <f t="shared" si="89"/>
        <v>3.0168040583386175</v>
      </c>
      <c r="BY111" s="253">
        <f t="shared" si="118"/>
        <v>7.9583076195760327E-2</v>
      </c>
      <c r="BZ111" s="254">
        <f t="shared" si="119"/>
        <v>-7.5075151530450857E-2</v>
      </c>
      <c r="CA111" s="101">
        <f t="shared" si="120"/>
        <v>0.62888301387970913</v>
      </c>
      <c r="CB111" s="102">
        <f t="shared" si="121"/>
        <v>-7.9385841667623191E-2</v>
      </c>
      <c r="CC111" s="250">
        <f t="shared" si="122"/>
        <v>-4.1332719038017052E-2</v>
      </c>
      <c r="CD111" s="284"/>
      <c r="CE111" s="285"/>
      <c r="CF111" s="275"/>
    </row>
    <row r="112" spans="1:84" s="143" customFormat="1" ht="15" customHeight="1" x14ac:dyDescent="0.2">
      <c r="A112" s="142" t="s">
        <v>175</v>
      </c>
      <c r="B112" s="197" t="s">
        <v>223</v>
      </c>
      <c r="C112" s="93">
        <v>7047.02</v>
      </c>
      <c r="D112" s="93">
        <v>29869.866999999998</v>
      </c>
      <c r="E112" s="93">
        <v>8661.1610000000001</v>
      </c>
      <c r="F112" s="92">
        <v>7127.0050000000001</v>
      </c>
      <c r="G112" s="93">
        <v>29942.537</v>
      </c>
      <c r="H112" s="94">
        <v>8697.8160000000007</v>
      </c>
      <c r="I112" s="159">
        <f t="shared" si="83"/>
        <v>0.99578572368051932</v>
      </c>
      <c r="J112" s="251">
        <f t="shared" si="90"/>
        <v>7.008530455595241E-3</v>
      </c>
      <c r="K112" s="252">
        <f t="shared" si="91"/>
        <v>-1.7872942638185174E-3</v>
      </c>
      <c r="L112" s="92">
        <v>1344.6869999999999</v>
      </c>
      <c r="M112" s="93">
        <v>5286.165</v>
      </c>
      <c r="N112" s="93">
        <v>1506.7929999999999</v>
      </c>
      <c r="O112" s="98">
        <f t="shared" si="80"/>
        <v>0.17323808643457159</v>
      </c>
      <c r="P112" s="99">
        <f t="shared" si="92"/>
        <v>-1.5436819784801048E-2</v>
      </c>
      <c r="Q112" s="100">
        <f t="shared" si="93"/>
        <v>-3.3055711719966185E-3</v>
      </c>
      <c r="R112" s="92">
        <v>577.39899999999943</v>
      </c>
      <c r="S112" s="93">
        <v>2163.2979999999989</v>
      </c>
      <c r="T112" s="94">
        <v>583.64000000000124</v>
      </c>
      <c r="U112" s="101">
        <f t="shared" si="84"/>
        <v>6.710190236261622E-2</v>
      </c>
      <c r="V112" s="102">
        <f t="shared" si="94"/>
        <v>-1.3913755687293861E-2</v>
      </c>
      <c r="W112" s="103">
        <f t="shared" si="95"/>
        <v>-5.1464178114558334E-3</v>
      </c>
      <c r="X112" s="92">
        <v>5204.9190000000008</v>
      </c>
      <c r="Y112" s="93">
        <v>22493.074000000001</v>
      </c>
      <c r="Z112" s="94">
        <v>6607.3829999999998</v>
      </c>
      <c r="AA112" s="101">
        <f t="shared" si="85"/>
        <v>0.75966001120281224</v>
      </c>
      <c r="AB112" s="102">
        <f t="shared" si="96"/>
        <v>2.9350575472094964E-2</v>
      </c>
      <c r="AC112" s="103">
        <f t="shared" si="97"/>
        <v>8.451988983452563E-3</v>
      </c>
      <c r="AD112" s="92">
        <v>4941.5069999999996</v>
      </c>
      <c r="AE112" s="93">
        <v>3594.9470000000001</v>
      </c>
      <c r="AF112" s="93">
        <v>4891.473</v>
      </c>
      <c r="AG112" s="93">
        <f t="shared" si="98"/>
        <v>-50.033999999999651</v>
      </c>
      <c r="AH112" s="94">
        <f t="shared" si="99"/>
        <v>1296.5259999999998</v>
      </c>
      <c r="AI112" s="92">
        <v>0</v>
      </c>
      <c r="AJ112" s="93">
        <v>0</v>
      </c>
      <c r="AK112" s="93">
        <v>0</v>
      </c>
      <c r="AL112" s="93">
        <f t="shared" si="100"/>
        <v>0</v>
      </c>
      <c r="AM112" s="94">
        <f t="shared" si="101"/>
        <v>0</v>
      </c>
      <c r="AN112" s="101">
        <f t="shared" si="81"/>
        <v>0.56475950510560879</v>
      </c>
      <c r="AO112" s="102">
        <f t="shared" si="102"/>
        <v>-0.13645987556877548</v>
      </c>
      <c r="AP112" s="103">
        <f t="shared" si="103"/>
        <v>0.44440587246305296</v>
      </c>
      <c r="AQ112" s="101">
        <f t="shared" si="82"/>
        <v>0</v>
      </c>
      <c r="AR112" s="102">
        <f t="shared" si="104"/>
        <v>0</v>
      </c>
      <c r="AS112" s="103">
        <f t="shared" si="105"/>
        <v>0</v>
      </c>
      <c r="AT112" s="101">
        <f t="shared" si="86"/>
        <v>0</v>
      </c>
      <c r="AU112" s="102">
        <f t="shared" si="106"/>
        <v>0</v>
      </c>
      <c r="AV112" s="103">
        <f t="shared" si="107"/>
        <v>0</v>
      </c>
      <c r="AW112" s="92">
        <v>2740</v>
      </c>
      <c r="AX112" s="93">
        <v>9804</v>
      </c>
      <c r="AY112" s="94">
        <v>2517</v>
      </c>
      <c r="AZ112" s="92">
        <v>41</v>
      </c>
      <c r="BA112" s="93">
        <v>41</v>
      </c>
      <c r="BB112" s="94">
        <v>40.5</v>
      </c>
      <c r="BC112" s="92">
        <v>114</v>
      </c>
      <c r="BD112" s="93">
        <v>114</v>
      </c>
      <c r="BE112" s="94">
        <v>114</v>
      </c>
      <c r="BF112" s="92">
        <f t="shared" si="108"/>
        <v>20.716049382716047</v>
      </c>
      <c r="BG112" s="93">
        <f t="shared" si="109"/>
        <v>-1.5603733815115959</v>
      </c>
      <c r="BH112" s="94">
        <f t="shared" si="110"/>
        <v>0.78922011442336526</v>
      </c>
      <c r="BI112" s="92">
        <f t="shared" si="111"/>
        <v>7.3596491228070171</v>
      </c>
      <c r="BJ112" s="93">
        <f t="shared" si="112"/>
        <v>-0.65204678362573176</v>
      </c>
      <c r="BK112" s="94">
        <f t="shared" si="113"/>
        <v>0.19298245614035014</v>
      </c>
      <c r="BL112" s="92">
        <v>145</v>
      </c>
      <c r="BM112" s="93">
        <v>145</v>
      </c>
      <c r="BN112" s="94">
        <v>150</v>
      </c>
      <c r="BO112" s="92">
        <v>10657</v>
      </c>
      <c r="BP112" s="93">
        <v>39988</v>
      </c>
      <c r="BQ112" s="94">
        <v>9026</v>
      </c>
      <c r="BR112" s="92">
        <f t="shared" si="87"/>
        <v>963.64015067582534</v>
      </c>
      <c r="BS112" s="93">
        <f t="shared" si="114"/>
        <v>294.87736565189743</v>
      </c>
      <c r="BT112" s="94">
        <f t="shared" si="115"/>
        <v>214.85208925739983</v>
      </c>
      <c r="BU112" s="92">
        <f t="shared" si="88"/>
        <v>3455.628128724672</v>
      </c>
      <c r="BV112" s="93">
        <f t="shared" si="116"/>
        <v>854.5314133962047</v>
      </c>
      <c r="BW112" s="94">
        <f t="shared" si="117"/>
        <v>401.51378763940056</v>
      </c>
      <c r="BX112" s="171">
        <f t="shared" si="89"/>
        <v>3.5860150973381009</v>
      </c>
      <c r="BY112" s="253">
        <f t="shared" si="118"/>
        <v>-0.30340096105605951</v>
      </c>
      <c r="BZ112" s="254">
        <f t="shared" si="119"/>
        <v>-0.49272827271493913</v>
      </c>
      <c r="CA112" s="101">
        <f t="shared" si="120"/>
        <v>0.67610486891385768</v>
      </c>
      <c r="CB112" s="102">
        <f t="shared" si="121"/>
        <v>-0.14969908304274826</v>
      </c>
      <c r="CC112" s="250">
        <f t="shared" si="122"/>
        <v>-7.9454885455533031E-2</v>
      </c>
      <c r="CD112" s="284"/>
      <c r="CE112" s="285"/>
      <c r="CF112" s="275"/>
    </row>
    <row r="113" spans="1:84" s="143" customFormat="1" ht="15" customHeight="1" x14ac:dyDescent="0.2">
      <c r="A113" s="142" t="s">
        <v>187</v>
      </c>
      <c r="B113" s="197" t="s">
        <v>224</v>
      </c>
      <c r="C113" s="93">
        <v>5343.2759800000003</v>
      </c>
      <c r="D113" s="93">
        <v>22450.848000000002</v>
      </c>
      <c r="E113" s="93">
        <v>5705.9307500000014</v>
      </c>
      <c r="F113" s="92">
        <v>5367.7927199999995</v>
      </c>
      <c r="G113" s="93">
        <v>23588.260719999998</v>
      </c>
      <c r="H113" s="94">
        <v>4548.57755</v>
      </c>
      <c r="I113" s="159">
        <f t="shared" si="83"/>
        <v>1.2544428862161539</v>
      </c>
      <c r="J113" s="251">
        <f t="shared" si="90"/>
        <v>0.25901026451834719</v>
      </c>
      <c r="K113" s="252">
        <f t="shared" si="91"/>
        <v>0.30266232611049115</v>
      </c>
      <c r="L113" s="92">
        <v>1748.7986799999999</v>
      </c>
      <c r="M113" s="93">
        <v>7953.9149400000006</v>
      </c>
      <c r="N113" s="93">
        <v>1795.2229199999999</v>
      </c>
      <c r="O113" s="98">
        <f t="shared" si="80"/>
        <v>0.39467787462478243</v>
      </c>
      <c r="P113" s="99">
        <f t="shared" si="92"/>
        <v>6.8883125978079829E-2</v>
      </c>
      <c r="Q113" s="100">
        <f t="shared" si="93"/>
        <v>5.7479849114743853E-2</v>
      </c>
      <c r="R113" s="92">
        <v>829.67585999999937</v>
      </c>
      <c r="S113" s="93">
        <v>4182.9862799999974</v>
      </c>
      <c r="T113" s="94">
        <v>9.5931199999995442</v>
      </c>
      <c r="U113" s="101">
        <f t="shared" si="84"/>
        <v>2.1090373626804593E-3</v>
      </c>
      <c r="V113" s="102">
        <f t="shared" si="94"/>
        <v>-0.15245651747118794</v>
      </c>
      <c r="W113" s="103">
        <f t="shared" si="95"/>
        <v>-0.17522435443137116</v>
      </c>
      <c r="X113" s="92">
        <v>2789.3181800000002</v>
      </c>
      <c r="Y113" s="93">
        <v>11451.3595</v>
      </c>
      <c r="Z113" s="94">
        <v>2743.7615100000003</v>
      </c>
      <c r="AA113" s="101">
        <f t="shared" si="85"/>
        <v>0.60321308801253704</v>
      </c>
      <c r="AB113" s="102">
        <f t="shared" si="96"/>
        <v>8.3573391493108051E-2</v>
      </c>
      <c r="AC113" s="103">
        <f t="shared" si="97"/>
        <v>0.11774450531662722</v>
      </c>
      <c r="AD113" s="92">
        <v>6746.1007700000009</v>
      </c>
      <c r="AE113" s="93">
        <v>4750.8654500000002</v>
      </c>
      <c r="AF113" s="93">
        <v>7369.2194099999997</v>
      </c>
      <c r="AG113" s="93">
        <f t="shared" si="98"/>
        <v>623.11863999999878</v>
      </c>
      <c r="AH113" s="94">
        <f t="shared" si="99"/>
        <v>2618.3539599999995</v>
      </c>
      <c r="AI113" s="92">
        <v>0</v>
      </c>
      <c r="AJ113" s="93">
        <v>0</v>
      </c>
      <c r="AK113" s="93">
        <v>0</v>
      </c>
      <c r="AL113" s="93">
        <f t="shared" si="100"/>
        <v>0</v>
      </c>
      <c r="AM113" s="94">
        <f t="shared" si="101"/>
        <v>0</v>
      </c>
      <c r="AN113" s="101">
        <f t="shared" si="81"/>
        <v>1.2915017256387133</v>
      </c>
      <c r="AO113" s="102">
        <f t="shared" si="102"/>
        <v>2.8961517112931601E-2</v>
      </c>
      <c r="AP113" s="103">
        <f t="shared" si="103"/>
        <v>1.0798898769459602</v>
      </c>
      <c r="AQ113" s="101">
        <f t="shared" si="82"/>
        <v>0</v>
      </c>
      <c r="AR113" s="102">
        <f t="shared" si="104"/>
        <v>0</v>
      </c>
      <c r="AS113" s="103">
        <f t="shared" si="105"/>
        <v>0</v>
      </c>
      <c r="AT113" s="101">
        <f t="shared" si="86"/>
        <v>0</v>
      </c>
      <c r="AU113" s="102">
        <f t="shared" si="106"/>
        <v>0</v>
      </c>
      <c r="AV113" s="103">
        <f t="shared" si="107"/>
        <v>0</v>
      </c>
      <c r="AW113" s="92">
        <v>1705</v>
      </c>
      <c r="AX113" s="93">
        <v>6168</v>
      </c>
      <c r="AY113" s="94">
        <v>1615</v>
      </c>
      <c r="AZ113" s="92">
        <v>42</v>
      </c>
      <c r="BA113" s="93">
        <v>48</v>
      </c>
      <c r="BB113" s="94">
        <v>48</v>
      </c>
      <c r="BC113" s="92">
        <v>120</v>
      </c>
      <c r="BD113" s="93">
        <v>118</v>
      </c>
      <c r="BE113" s="94">
        <v>118</v>
      </c>
      <c r="BF113" s="92">
        <f t="shared" si="108"/>
        <v>11.215277777777779</v>
      </c>
      <c r="BG113" s="93">
        <f t="shared" si="109"/>
        <v>-2.3164682539682531</v>
      </c>
      <c r="BH113" s="94">
        <f t="shared" si="110"/>
        <v>0.50694444444444464</v>
      </c>
      <c r="BI113" s="92">
        <f t="shared" si="111"/>
        <v>4.5621468926553677</v>
      </c>
      <c r="BJ113" s="93">
        <f t="shared" si="112"/>
        <v>-0.17396421845574395</v>
      </c>
      <c r="BK113" s="94">
        <f t="shared" si="113"/>
        <v>0.20621468926553721</v>
      </c>
      <c r="BL113" s="92">
        <v>195</v>
      </c>
      <c r="BM113" s="93">
        <v>195</v>
      </c>
      <c r="BN113" s="94">
        <v>199</v>
      </c>
      <c r="BO113" s="92">
        <v>13133</v>
      </c>
      <c r="BP113" s="93">
        <v>54982</v>
      </c>
      <c r="BQ113" s="94">
        <v>13105</v>
      </c>
      <c r="BR113" s="92">
        <f t="shared" si="87"/>
        <v>347.08718428080886</v>
      </c>
      <c r="BS113" s="93">
        <f t="shared" si="114"/>
        <v>-61.638371190142152</v>
      </c>
      <c r="BT113" s="94">
        <f t="shared" si="115"/>
        <v>-81.930689205059252</v>
      </c>
      <c r="BU113" s="92">
        <f t="shared" si="88"/>
        <v>2816.4566873065014</v>
      </c>
      <c r="BV113" s="93">
        <f t="shared" si="116"/>
        <v>-331.80883762018448</v>
      </c>
      <c r="BW113" s="94">
        <f t="shared" si="117"/>
        <v>-1007.8397977778045</v>
      </c>
      <c r="BX113" s="171">
        <f t="shared" si="89"/>
        <v>8.1145510835913317</v>
      </c>
      <c r="BY113" s="253">
        <f t="shared" si="118"/>
        <v>0.41191178740364798</v>
      </c>
      <c r="BZ113" s="254">
        <f t="shared" si="119"/>
        <v>-0.79952154935289599</v>
      </c>
      <c r="CA113" s="101">
        <f t="shared" si="120"/>
        <v>0.73993563322229128</v>
      </c>
      <c r="CB113" s="102">
        <f t="shared" si="121"/>
        <v>-1.6791534740831726E-2</v>
      </c>
      <c r="CC113" s="250">
        <f t="shared" si="122"/>
        <v>-3.2554707487227441E-2</v>
      </c>
      <c r="CD113" s="284"/>
      <c r="CE113" s="285"/>
      <c r="CF113" s="275"/>
    </row>
    <row r="114" spans="1:84" s="143" customFormat="1" ht="15" customHeight="1" x14ac:dyDescent="0.2">
      <c r="A114" s="142" t="s">
        <v>103</v>
      </c>
      <c r="B114" s="197" t="s">
        <v>225</v>
      </c>
      <c r="C114" s="93">
        <v>98.615399999999994</v>
      </c>
      <c r="D114" s="93">
        <v>413.61734000000001</v>
      </c>
      <c r="E114" s="93">
        <v>115.5325</v>
      </c>
      <c r="F114" s="92">
        <v>97.667810000000003</v>
      </c>
      <c r="G114" s="93">
        <v>399.21418</v>
      </c>
      <c r="H114" s="94">
        <v>103.30888</v>
      </c>
      <c r="I114" s="159">
        <f t="shared" si="83"/>
        <v>1.118321096889251</v>
      </c>
      <c r="J114" s="251">
        <f t="shared" si="90"/>
        <v>0.10861892377817184</v>
      </c>
      <c r="K114" s="252">
        <f t="shared" si="91"/>
        <v>8.2242318324822206E-2</v>
      </c>
      <c r="L114" s="92">
        <v>68.897480000000002</v>
      </c>
      <c r="M114" s="93">
        <v>289.92841999999996</v>
      </c>
      <c r="N114" s="93">
        <v>71.709999999999994</v>
      </c>
      <c r="O114" s="98">
        <f t="shared" si="80"/>
        <v>0.69413200491574389</v>
      </c>
      <c r="P114" s="99">
        <f t="shared" si="92"/>
        <v>-1.1294685822995865E-2</v>
      </c>
      <c r="Q114" s="100">
        <f t="shared" si="93"/>
        <v>-3.2115795199973318E-2</v>
      </c>
      <c r="R114" s="92">
        <v>18.35445</v>
      </c>
      <c r="S114" s="93">
        <v>72.775000000000034</v>
      </c>
      <c r="T114" s="94">
        <v>22.100240000000007</v>
      </c>
      <c r="U114" s="101">
        <f t="shared" si="84"/>
        <v>0.21392391438180344</v>
      </c>
      <c r="V114" s="102">
        <f t="shared" si="94"/>
        <v>2.5996592165814375E-2</v>
      </c>
      <c r="W114" s="103">
        <f t="shared" si="95"/>
        <v>3.1628285504091636E-2</v>
      </c>
      <c r="X114" s="92">
        <v>10.41588</v>
      </c>
      <c r="Y114" s="93">
        <v>36.510760000000005</v>
      </c>
      <c r="Z114" s="94">
        <v>9.49864</v>
      </c>
      <c r="AA114" s="101">
        <f t="shared" si="85"/>
        <v>9.1944080702452677E-2</v>
      </c>
      <c r="AB114" s="102">
        <f t="shared" si="96"/>
        <v>-1.4701906342818427E-2</v>
      </c>
      <c r="AC114" s="103">
        <f t="shared" si="97"/>
        <v>4.8750969588171045E-4</v>
      </c>
      <c r="AD114" s="92">
        <v>46.1325</v>
      </c>
      <c r="AE114" s="93">
        <v>41.791400000000003</v>
      </c>
      <c r="AF114" s="93">
        <v>46.0578</v>
      </c>
      <c r="AG114" s="93">
        <f t="shared" si="98"/>
        <v>-7.4699999999999989E-2</v>
      </c>
      <c r="AH114" s="94">
        <f t="shared" si="99"/>
        <v>4.2663999999999973</v>
      </c>
      <c r="AI114" s="92">
        <v>5.8580699999999997</v>
      </c>
      <c r="AJ114" s="93">
        <v>5.6287099999999999</v>
      </c>
      <c r="AK114" s="93">
        <v>6.42136</v>
      </c>
      <c r="AL114" s="93">
        <f t="shared" si="100"/>
        <v>0.56329000000000029</v>
      </c>
      <c r="AM114" s="94">
        <f t="shared" si="101"/>
        <v>0.79265000000000008</v>
      </c>
      <c r="AN114" s="101">
        <f t="shared" si="81"/>
        <v>0.39865665505377273</v>
      </c>
      <c r="AO114" s="102">
        <f t="shared" si="102"/>
        <v>-6.9145534056650193E-2</v>
      </c>
      <c r="AP114" s="103">
        <f t="shared" si="103"/>
        <v>0.29761785431103793</v>
      </c>
      <c r="AQ114" s="101">
        <f t="shared" si="82"/>
        <v>5.5580550927228273E-2</v>
      </c>
      <c r="AR114" s="102">
        <f t="shared" si="104"/>
        <v>-3.8226457337394854E-3</v>
      </c>
      <c r="AS114" s="103">
        <f t="shared" si="105"/>
        <v>4.1972054726367836E-2</v>
      </c>
      <c r="AT114" s="101">
        <f t="shared" si="86"/>
        <v>6.2156902678646792E-2</v>
      </c>
      <c r="AU114" s="102">
        <f t="shared" si="106"/>
        <v>2.1773659203228393E-3</v>
      </c>
      <c r="AV114" s="103">
        <f t="shared" si="107"/>
        <v>4.8057428556760637E-2</v>
      </c>
      <c r="AW114" s="92">
        <v>166</v>
      </c>
      <c r="AX114" s="93">
        <v>642</v>
      </c>
      <c r="AY114" s="94">
        <v>160</v>
      </c>
      <c r="AZ114" s="92">
        <v>1</v>
      </c>
      <c r="BA114" s="93">
        <v>1</v>
      </c>
      <c r="BB114" s="94">
        <v>1</v>
      </c>
      <c r="BC114" s="92">
        <v>5.91</v>
      </c>
      <c r="BD114" s="93">
        <v>7.5</v>
      </c>
      <c r="BE114" s="94">
        <v>7</v>
      </c>
      <c r="BF114" s="92">
        <f t="shared" si="108"/>
        <v>53.333333333333336</v>
      </c>
      <c r="BG114" s="93">
        <f t="shared" si="109"/>
        <v>-2</v>
      </c>
      <c r="BH114" s="94">
        <f t="shared" si="110"/>
        <v>-0.1666666666666643</v>
      </c>
      <c r="BI114" s="92">
        <f t="shared" si="111"/>
        <v>7.6190476190476195</v>
      </c>
      <c r="BJ114" s="93">
        <f t="shared" si="112"/>
        <v>-1.743614535492708</v>
      </c>
      <c r="BK114" s="94">
        <f t="shared" si="113"/>
        <v>0.48571428571428665</v>
      </c>
      <c r="BL114" s="92">
        <v>10</v>
      </c>
      <c r="BM114" s="93">
        <v>10</v>
      </c>
      <c r="BN114" s="94">
        <v>10</v>
      </c>
      <c r="BO114" s="92">
        <v>890</v>
      </c>
      <c r="BP114" s="93">
        <v>3507</v>
      </c>
      <c r="BQ114" s="94">
        <v>806</v>
      </c>
      <c r="BR114" s="92">
        <f t="shared" si="87"/>
        <v>128.17478908188585</v>
      </c>
      <c r="BS114" s="93">
        <f t="shared" si="114"/>
        <v>18.435676722335288</v>
      </c>
      <c r="BT114" s="94">
        <f t="shared" si="115"/>
        <v>14.341261850634069</v>
      </c>
      <c r="BU114" s="92">
        <f t="shared" si="88"/>
        <v>645.68050000000005</v>
      </c>
      <c r="BV114" s="93">
        <f t="shared" si="116"/>
        <v>57.320198795180772</v>
      </c>
      <c r="BW114" s="94">
        <f t="shared" si="117"/>
        <v>23.851559190031253</v>
      </c>
      <c r="BX114" s="171">
        <f t="shared" si="89"/>
        <v>5.0374999999999996</v>
      </c>
      <c r="BY114" s="253">
        <f t="shared" si="118"/>
        <v>-0.32394578313253053</v>
      </c>
      <c r="BZ114" s="254">
        <f t="shared" si="119"/>
        <v>-0.42511682242990734</v>
      </c>
      <c r="CA114" s="101">
        <f t="shared" si="120"/>
        <v>0.90561797752808981</v>
      </c>
      <c r="CB114" s="102">
        <f t="shared" si="121"/>
        <v>-9.4382022471910187E-2</v>
      </c>
      <c r="CC114" s="250">
        <f t="shared" si="122"/>
        <v>-5.5203940280129316E-2</v>
      </c>
      <c r="CD114" s="284"/>
      <c r="CE114" s="285"/>
      <c r="CF114" s="275"/>
    </row>
    <row r="115" spans="1:84" s="143" customFormat="1" ht="15" customHeight="1" x14ac:dyDescent="0.2">
      <c r="A115" s="142" t="s">
        <v>109</v>
      </c>
      <c r="B115" s="197" t="s">
        <v>226</v>
      </c>
      <c r="C115" s="93">
        <v>68.660570000000007</v>
      </c>
      <c r="D115" s="93">
        <v>310.09073999999998</v>
      </c>
      <c r="E115" s="93">
        <v>75.404710000000009</v>
      </c>
      <c r="F115" s="92">
        <v>77.566589999999991</v>
      </c>
      <c r="G115" s="93">
        <v>309.39075000000003</v>
      </c>
      <c r="H115" s="94">
        <v>86.005619999999993</v>
      </c>
      <c r="I115" s="159">
        <f t="shared" si="83"/>
        <v>0.87674165944039484</v>
      </c>
      <c r="J115" s="251">
        <f t="shared" si="90"/>
        <v>-8.4406078218377534E-3</v>
      </c>
      <c r="K115" s="252">
        <f t="shared" si="91"/>
        <v>-0.12552081931826209</v>
      </c>
      <c r="L115" s="92">
        <v>51.272599999999997</v>
      </c>
      <c r="M115" s="93">
        <v>218.77088000000001</v>
      </c>
      <c r="N115" s="93">
        <v>59.333820000000003</v>
      </c>
      <c r="O115" s="98">
        <f t="shared" si="80"/>
        <v>0.68988305647933246</v>
      </c>
      <c r="P115" s="99">
        <f t="shared" si="92"/>
        <v>2.886908126139387E-2</v>
      </c>
      <c r="Q115" s="100">
        <f t="shared" si="93"/>
        <v>-1.7219143570281092E-2</v>
      </c>
      <c r="R115" s="92">
        <v>22.725879999999993</v>
      </c>
      <c r="S115" s="93">
        <v>75.986390000000029</v>
      </c>
      <c r="T115" s="94">
        <v>22.79746999999999</v>
      </c>
      <c r="U115" s="101">
        <f t="shared" si="84"/>
        <v>0.26506953847899695</v>
      </c>
      <c r="V115" s="102">
        <f t="shared" si="94"/>
        <v>-2.7915882176983875E-2</v>
      </c>
      <c r="W115" s="103">
        <f t="shared" si="95"/>
        <v>1.946946801793753E-2</v>
      </c>
      <c r="X115" s="92">
        <v>3.5681100000000003</v>
      </c>
      <c r="Y115" s="93">
        <v>14.633479999999999</v>
      </c>
      <c r="Z115" s="94">
        <v>3.8743300000000001</v>
      </c>
      <c r="AA115" s="101">
        <f t="shared" si="85"/>
        <v>4.5047405041670534E-2</v>
      </c>
      <c r="AB115" s="102">
        <f t="shared" si="96"/>
        <v>-9.5319908441005019E-4</v>
      </c>
      <c r="AC115" s="103">
        <f t="shared" si="97"/>
        <v>-2.2503244476564654E-3</v>
      </c>
      <c r="AD115" s="92">
        <v>14.103750000000002</v>
      </c>
      <c r="AE115" s="93">
        <v>6.2462200000000001</v>
      </c>
      <c r="AF115" s="93">
        <v>7.2939699999999998</v>
      </c>
      <c r="AG115" s="93">
        <f t="shared" si="98"/>
        <v>-6.8097800000000017</v>
      </c>
      <c r="AH115" s="94">
        <f t="shared" si="99"/>
        <v>1.0477499999999997</v>
      </c>
      <c r="AI115" s="92">
        <v>0</v>
      </c>
      <c r="AJ115" s="93">
        <v>0</v>
      </c>
      <c r="AK115" s="93">
        <v>0</v>
      </c>
      <c r="AL115" s="93">
        <f t="shared" si="100"/>
        <v>0</v>
      </c>
      <c r="AM115" s="94">
        <f t="shared" si="101"/>
        <v>0</v>
      </c>
      <c r="AN115" s="101">
        <f t="shared" si="81"/>
        <v>9.6730960174768912E-2</v>
      </c>
      <c r="AO115" s="102">
        <f t="shared" si="102"/>
        <v>-0.10868169515273567</v>
      </c>
      <c r="AP115" s="103">
        <f t="shared" si="103"/>
        <v>7.6587759510344036E-2</v>
      </c>
      <c r="AQ115" s="101">
        <f t="shared" si="82"/>
        <v>0</v>
      </c>
      <c r="AR115" s="102">
        <f t="shared" si="104"/>
        <v>0</v>
      </c>
      <c r="AS115" s="103">
        <f t="shared" si="105"/>
        <v>0</v>
      </c>
      <c r="AT115" s="101">
        <f t="shared" si="86"/>
        <v>0</v>
      </c>
      <c r="AU115" s="102">
        <f t="shared" si="106"/>
        <v>0</v>
      </c>
      <c r="AV115" s="103">
        <f t="shared" si="107"/>
        <v>0</v>
      </c>
      <c r="AW115" s="92">
        <v>91</v>
      </c>
      <c r="AX115" s="93">
        <v>357</v>
      </c>
      <c r="AY115" s="94">
        <v>96</v>
      </c>
      <c r="AZ115" s="92">
        <v>2</v>
      </c>
      <c r="BA115" s="93">
        <v>2.3250000000000002</v>
      </c>
      <c r="BB115" s="94">
        <v>3</v>
      </c>
      <c r="BC115" s="92">
        <v>8.0399999999999991</v>
      </c>
      <c r="BD115" s="93">
        <v>7.2657999999999996</v>
      </c>
      <c r="BE115" s="94">
        <v>7.18</v>
      </c>
      <c r="BF115" s="92">
        <f t="shared" si="108"/>
        <v>10.666666666666666</v>
      </c>
      <c r="BG115" s="93">
        <f t="shared" si="109"/>
        <v>-4.5</v>
      </c>
      <c r="BH115" s="94">
        <f t="shared" si="110"/>
        <v>-2.129032258064516</v>
      </c>
      <c r="BI115" s="92">
        <f t="shared" si="111"/>
        <v>4.4568245125348191</v>
      </c>
      <c r="BJ115" s="93">
        <f t="shared" si="112"/>
        <v>0.68402185913515057</v>
      </c>
      <c r="BK115" s="94">
        <f t="shared" si="113"/>
        <v>0.36229947743888946</v>
      </c>
      <c r="BL115" s="92">
        <v>10</v>
      </c>
      <c r="BM115" s="93">
        <v>10</v>
      </c>
      <c r="BN115" s="94">
        <v>10</v>
      </c>
      <c r="BO115" s="92">
        <v>650</v>
      </c>
      <c r="BP115" s="93">
        <v>2493</v>
      </c>
      <c r="BQ115" s="94">
        <v>661</v>
      </c>
      <c r="BR115" s="92">
        <f t="shared" si="87"/>
        <v>130.11440242057489</v>
      </c>
      <c r="BS115" s="93">
        <f t="shared" si="114"/>
        <v>10.781187035959505</v>
      </c>
      <c r="BT115" s="94">
        <f t="shared" si="115"/>
        <v>6.010611806856474</v>
      </c>
      <c r="BU115" s="92">
        <f t="shared" si="88"/>
        <v>895.89187499999991</v>
      </c>
      <c r="BV115" s="93">
        <f t="shared" si="116"/>
        <v>43.511765109890007</v>
      </c>
      <c r="BW115" s="94">
        <f t="shared" si="117"/>
        <v>29.251118697478887</v>
      </c>
      <c r="BX115" s="171">
        <f t="shared" si="89"/>
        <v>6.885416666666667</v>
      </c>
      <c r="BY115" s="253">
        <f t="shared" si="118"/>
        <v>-0.25744047619047628</v>
      </c>
      <c r="BZ115" s="254">
        <f t="shared" si="119"/>
        <v>-9.7776610644257467E-2</v>
      </c>
      <c r="CA115" s="101">
        <f t="shared" si="120"/>
        <v>0.74269662921348312</v>
      </c>
      <c r="CB115" s="102">
        <f t="shared" si="121"/>
        <v>1.2359550561797716E-2</v>
      </c>
      <c r="CC115" s="250">
        <f t="shared" si="122"/>
        <v>5.9682930583346061E-2</v>
      </c>
      <c r="CD115" s="284"/>
      <c r="CE115" s="285"/>
      <c r="CF115" s="275"/>
    </row>
    <row r="116" spans="1:84" s="143" customFormat="1" ht="15" customHeight="1" x14ac:dyDescent="0.2">
      <c r="A116" s="142" t="s">
        <v>141</v>
      </c>
      <c r="B116" s="197" t="s">
        <v>227</v>
      </c>
      <c r="C116" s="93">
        <v>121.962</v>
      </c>
      <c r="D116" s="93">
        <v>602.245</v>
      </c>
      <c r="E116" s="93">
        <v>127.253</v>
      </c>
      <c r="F116" s="92">
        <v>117.875</v>
      </c>
      <c r="G116" s="93">
        <v>576.12800000000004</v>
      </c>
      <c r="H116" s="94">
        <v>126.032</v>
      </c>
      <c r="I116" s="159">
        <f t="shared" si="83"/>
        <v>1.0096880157420338</v>
      </c>
      <c r="J116" s="251">
        <f t="shared" si="90"/>
        <v>-2.4984306633363929E-2</v>
      </c>
      <c r="K116" s="252">
        <f t="shared" si="91"/>
        <v>-3.5643924382382952E-2</v>
      </c>
      <c r="L116" s="92">
        <v>104.435</v>
      </c>
      <c r="M116" s="93">
        <v>391.334</v>
      </c>
      <c r="N116" s="93">
        <v>98.611999999999995</v>
      </c>
      <c r="O116" s="98">
        <f t="shared" si="80"/>
        <v>0.78243620667766911</v>
      </c>
      <c r="P116" s="99">
        <f t="shared" si="92"/>
        <v>-0.10354470530536375</v>
      </c>
      <c r="Q116" s="100">
        <f t="shared" si="93"/>
        <v>0.1031878452024414</v>
      </c>
      <c r="R116" s="92">
        <v>4.2849999999999966</v>
      </c>
      <c r="S116" s="93">
        <v>173.64200000000005</v>
      </c>
      <c r="T116" s="94">
        <v>21.339000000000002</v>
      </c>
      <c r="U116" s="101">
        <f t="shared" si="84"/>
        <v>0.16931414244001525</v>
      </c>
      <c r="V116" s="102">
        <f t="shared" si="94"/>
        <v>0.13296207457151049</v>
      </c>
      <c r="W116" s="103">
        <f t="shared" si="95"/>
        <v>-0.13208068648688998</v>
      </c>
      <c r="X116" s="92">
        <v>9.1550000000000011</v>
      </c>
      <c r="Y116" s="93">
        <v>11.151999999999999</v>
      </c>
      <c r="Z116" s="94">
        <v>6.0809999999999995</v>
      </c>
      <c r="AA116" s="101">
        <f t="shared" si="85"/>
        <v>4.8249650882315601E-2</v>
      </c>
      <c r="AB116" s="102">
        <f t="shared" si="96"/>
        <v>-2.941736926614677E-2</v>
      </c>
      <c r="AC116" s="103">
        <f t="shared" si="97"/>
        <v>2.8892841284448464E-2</v>
      </c>
      <c r="AD116" s="92">
        <v>87.759</v>
      </c>
      <c r="AE116" s="93">
        <v>109.553</v>
      </c>
      <c r="AF116" s="93">
        <v>86.853999999999999</v>
      </c>
      <c r="AG116" s="93">
        <f t="shared" si="98"/>
        <v>-0.90500000000000114</v>
      </c>
      <c r="AH116" s="94">
        <f t="shared" si="99"/>
        <v>-22.698999999999998</v>
      </c>
      <c r="AI116" s="92">
        <v>41.898000000000003</v>
      </c>
      <c r="AJ116" s="93">
        <v>36.427999999999997</v>
      </c>
      <c r="AK116" s="93">
        <v>36.774999999999999</v>
      </c>
      <c r="AL116" s="93">
        <f t="shared" si="100"/>
        <v>-5.1230000000000047</v>
      </c>
      <c r="AM116" s="94">
        <f t="shared" si="101"/>
        <v>0.34700000000000131</v>
      </c>
      <c r="AN116" s="101">
        <f t="shared" si="81"/>
        <v>0.68253007787635656</v>
      </c>
      <c r="AO116" s="102">
        <f t="shared" si="102"/>
        <v>-3.7030113002769705E-2</v>
      </c>
      <c r="AP116" s="103">
        <f t="shared" si="103"/>
        <v>0.50062238250321112</v>
      </c>
      <c r="AQ116" s="101">
        <f t="shared" si="82"/>
        <v>0.28899122221087126</v>
      </c>
      <c r="AR116" s="102">
        <f t="shared" si="104"/>
        <v>-5.4542009451449824E-2</v>
      </c>
      <c r="AS116" s="103">
        <f t="shared" si="105"/>
        <v>0.2285042111107376</v>
      </c>
      <c r="AT116" s="101">
        <f t="shared" si="86"/>
        <v>0.29179097372095975</v>
      </c>
      <c r="AU116" s="102">
        <f t="shared" si="106"/>
        <v>-6.3653352896219484E-2</v>
      </c>
      <c r="AV116" s="103">
        <f t="shared" si="107"/>
        <v>0.22856196905532988</v>
      </c>
      <c r="AW116" s="92">
        <v>86</v>
      </c>
      <c r="AX116" s="93">
        <v>282</v>
      </c>
      <c r="AY116" s="94">
        <v>69</v>
      </c>
      <c r="AZ116" s="92">
        <v>7</v>
      </c>
      <c r="BA116" s="93">
        <v>6</v>
      </c>
      <c r="BB116" s="94">
        <v>8</v>
      </c>
      <c r="BC116" s="92">
        <v>15</v>
      </c>
      <c r="BD116" s="93">
        <v>16</v>
      </c>
      <c r="BE116" s="94">
        <v>16</v>
      </c>
      <c r="BF116" s="92">
        <f t="shared" si="108"/>
        <v>2.875</v>
      </c>
      <c r="BG116" s="93">
        <f t="shared" si="109"/>
        <v>-1.2202380952380958</v>
      </c>
      <c r="BH116" s="94">
        <f t="shared" si="110"/>
        <v>-1.0416666666666665</v>
      </c>
      <c r="BI116" s="92">
        <f t="shared" si="111"/>
        <v>1.4375</v>
      </c>
      <c r="BJ116" s="93">
        <f t="shared" si="112"/>
        <v>-0.4736111111111112</v>
      </c>
      <c r="BK116" s="94">
        <f t="shared" si="113"/>
        <v>-3.125E-2</v>
      </c>
      <c r="BL116" s="92">
        <v>10</v>
      </c>
      <c r="BM116" s="93">
        <v>10</v>
      </c>
      <c r="BN116" s="94">
        <v>10</v>
      </c>
      <c r="BO116" s="92">
        <v>694</v>
      </c>
      <c r="BP116" s="93">
        <v>2275</v>
      </c>
      <c r="BQ116" s="94">
        <v>558</v>
      </c>
      <c r="BR116" s="92">
        <f t="shared" si="87"/>
        <v>225.86379928315412</v>
      </c>
      <c r="BS116" s="93">
        <f t="shared" si="114"/>
        <v>56.01509611312531</v>
      </c>
      <c r="BT116" s="94">
        <f t="shared" si="115"/>
        <v>-27.379277639922805</v>
      </c>
      <c r="BU116" s="92">
        <f t="shared" si="88"/>
        <v>1826.5507246376812</v>
      </c>
      <c r="BV116" s="93">
        <f t="shared" si="116"/>
        <v>455.91118975396034</v>
      </c>
      <c r="BW116" s="94">
        <f t="shared" si="117"/>
        <v>-216.45636756090039</v>
      </c>
      <c r="BX116" s="171">
        <f t="shared" si="89"/>
        <v>8.0869565217391308</v>
      </c>
      <c r="BY116" s="253">
        <f t="shared" si="118"/>
        <v>1.7189079878665581E-2</v>
      </c>
      <c r="BZ116" s="254">
        <f t="shared" si="119"/>
        <v>1.9580635214307307E-2</v>
      </c>
      <c r="CA116" s="101">
        <f t="shared" si="120"/>
        <v>0.62696629213483146</v>
      </c>
      <c r="CB116" s="102">
        <f t="shared" si="121"/>
        <v>-0.15280898876404503</v>
      </c>
      <c r="CC116" s="250">
        <f t="shared" si="122"/>
        <v>3.6786209019546989E-3</v>
      </c>
      <c r="CD116" s="284"/>
      <c r="CE116" s="285"/>
      <c r="CF116" s="275"/>
    </row>
    <row r="117" spans="1:84" s="143" customFormat="1" ht="15" customHeight="1" x14ac:dyDescent="0.2">
      <c r="A117" s="142" t="s">
        <v>91</v>
      </c>
      <c r="B117" s="197" t="s">
        <v>228</v>
      </c>
      <c r="C117" s="93">
        <v>380.35899999999998</v>
      </c>
      <c r="D117" s="93">
        <v>1541.7729999999999</v>
      </c>
      <c r="E117" s="93">
        <v>447.72500000000002</v>
      </c>
      <c r="F117" s="92">
        <v>369.45</v>
      </c>
      <c r="G117" s="93">
        <v>1540.5709999999999</v>
      </c>
      <c r="H117" s="94">
        <v>435.17</v>
      </c>
      <c r="I117" s="159">
        <f t="shared" si="83"/>
        <v>1.0288507939425973</v>
      </c>
      <c r="J117" s="251">
        <f t="shared" si="90"/>
        <v>-6.7688233294749267E-4</v>
      </c>
      <c r="K117" s="252">
        <f t="shared" si="91"/>
        <v>2.8070563755218769E-2</v>
      </c>
      <c r="L117" s="92">
        <v>253.137</v>
      </c>
      <c r="M117" s="93">
        <v>1104.348</v>
      </c>
      <c r="N117" s="93">
        <v>317.58999999999997</v>
      </c>
      <c r="O117" s="98">
        <f t="shared" si="80"/>
        <v>0.72980674219270625</v>
      </c>
      <c r="P117" s="99">
        <f t="shared" si="92"/>
        <v>4.4634188396522667E-2</v>
      </c>
      <c r="Q117" s="100">
        <f t="shared" si="93"/>
        <v>1.296344188392462E-2</v>
      </c>
      <c r="R117" s="92">
        <v>103.80299999999998</v>
      </c>
      <c r="S117" s="93">
        <v>380.38699999999994</v>
      </c>
      <c r="T117" s="94">
        <v>103.38500000000005</v>
      </c>
      <c r="U117" s="101">
        <f t="shared" si="84"/>
        <v>0.23757382172484326</v>
      </c>
      <c r="V117" s="102">
        <f t="shared" si="94"/>
        <v>-4.3392479533784389E-2</v>
      </c>
      <c r="W117" s="103">
        <f t="shared" si="95"/>
        <v>-9.3391735217243921E-3</v>
      </c>
      <c r="X117" s="92">
        <v>12.51</v>
      </c>
      <c r="Y117" s="93">
        <v>55.835999999999999</v>
      </c>
      <c r="Z117" s="94">
        <v>14.195</v>
      </c>
      <c r="AA117" s="101">
        <f t="shared" si="85"/>
        <v>3.2619436082450534E-2</v>
      </c>
      <c r="AB117" s="102">
        <f t="shared" si="96"/>
        <v>-1.2417088627382639E-3</v>
      </c>
      <c r="AC117" s="103">
        <f t="shared" si="97"/>
        <v>-3.6242683622001864E-3</v>
      </c>
      <c r="AD117" s="92">
        <v>129.57</v>
      </c>
      <c r="AE117" s="93">
        <v>140.78899999999999</v>
      </c>
      <c r="AF117" s="93">
        <v>171.75452000000001</v>
      </c>
      <c r="AG117" s="93">
        <f t="shared" si="98"/>
        <v>42.18452000000002</v>
      </c>
      <c r="AH117" s="94">
        <f t="shared" si="99"/>
        <v>30.965520000000026</v>
      </c>
      <c r="AI117" s="92">
        <v>0</v>
      </c>
      <c r="AJ117" s="93">
        <v>0</v>
      </c>
      <c r="AK117" s="93">
        <v>0</v>
      </c>
      <c r="AL117" s="93">
        <f t="shared" si="100"/>
        <v>0</v>
      </c>
      <c r="AM117" s="94">
        <f t="shared" si="101"/>
        <v>0</v>
      </c>
      <c r="AN117" s="101">
        <f t="shared" si="81"/>
        <v>0.38361610363504384</v>
      </c>
      <c r="AO117" s="102">
        <f t="shared" si="102"/>
        <v>4.2964245784960109E-2</v>
      </c>
      <c r="AP117" s="103">
        <f t="shared" si="103"/>
        <v>0.29229980739688166</v>
      </c>
      <c r="AQ117" s="101">
        <f t="shared" si="82"/>
        <v>0</v>
      </c>
      <c r="AR117" s="102">
        <f t="shared" si="104"/>
        <v>0</v>
      </c>
      <c r="AS117" s="103">
        <f t="shared" si="105"/>
        <v>0</v>
      </c>
      <c r="AT117" s="101">
        <f t="shared" si="86"/>
        <v>0</v>
      </c>
      <c r="AU117" s="102">
        <f t="shared" si="106"/>
        <v>0</v>
      </c>
      <c r="AV117" s="103">
        <f t="shared" si="107"/>
        <v>0</v>
      </c>
      <c r="AW117" s="92">
        <v>288</v>
      </c>
      <c r="AX117" s="93">
        <v>1007</v>
      </c>
      <c r="AY117" s="94">
        <v>317</v>
      </c>
      <c r="AZ117" s="92">
        <v>6</v>
      </c>
      <c r="BA117" s="93">
        <v>5</v>
      </c>
      <c r="BB117" s="94">
        <v>6</v>
      </c>
      <c r="BC117" s="92">
        <v>19</v>
      </c>
      <c r="BD117" s="93">
        <v>19</v>
      </c>
      <c r="BE117" s="94">
        <v>18</v>
      </c>
      <c r="BF117" s="92">
        <f t="shared" si="108"/>
        <v>17.611111111111111</v>
      </c>
      <c r="BG117" s="93">
        <f t="shared" si="109"/>
        <v>1.6111111111111107</v>
      </c>
      <c r="BH117" s="94">
        <f t="shared" si="110"/>
        <v>0.82777777777777573</v>
      </c>
      <c r="BI117" s="92">
        <f t="shared" si="111"/>
        <v>5.8703703703703702</v>
      </c>
      <c r="BJ117" s="93">
        <f t="shared" si="112"/>
        <v>0.8177387914230021</v>
      </c>
      <c r="BK117" s="94">
        <f t="shared" si="113"/>
        <v>1.4537037037037033</v>
      </c>
      <c r="BL117" s="92">
        <v>80</v>
      </c>
      <c r="BM117" s="93">
        <v>80</v>
      </c>
      <c r="BN117" s="94">
        <v>80</v>
      </c>
      <c r="BO117" s="92">
        <v>6118</v>
      </c>
      <c r="BP117" s="93">
        <v>24466</v>
      </c>
      <c r="BQ117" s="94">
        <v>6497</v>
      </c>
      <c r="BR117" s="92">
        <f t="shared" si="87"/>
        <v>66.980144682160997</v>
      </c>
      <c r="BS117" s="93">
        <f t="shared" si="114"/>
        <v>6.5927631849396846</v>
      </c>
      <c r="BT117" s="94">
        <f t="shared" si="115"/>
        <v>4.012311771182496</v>
      </c>
      <c r="BU117" s="92">
        <f t="shared" si="88"/>
        <v>1372.7760252365931</v>
      </c>
      <c r="BV117" s="93">
        <f t="shared" si="116"/>
        <v>89.963525236593114</v>
      </c>
      <c r="BW117" s="94">
        <f t="shared" si="117"/>
        <v>-157.08594099975244</v>
      </c>
      <c r="BX117" s="171">
        <f t="shared" si="89"/>
        <v>20.495268138801261</v>
      </c>
      <c r="BY117" s="253">
        <f t="shared" si="118"/>
        <v>-0.74778741675429572</v>
      </c>
      <c r="BZ117" s="254">
        <f t="shared" si="119"/>
        <v>-3.8006603616952646</v>
      </c>
      <c r="CA117" s="101">
        <f t="shared" si="120"/>
        <v>0.91250000000000009</v>
      </c>
      <c r="CB117" s="102">
        <f t="shared" si="121"/>
        <v>5.3230337078651879E-2</v>
      </c>
      <c r="CC117" s="250">
        <f t="shared" si="122"/>
        <v>7.4623287671233052E-2</v>
      </c>
      <c r="CD117" s="284"/>
      <c r="CE117" s="285"/>
      <c r="CF117" s="275"/>
    </row>
    <row r="118" spans="1:84" s="140" customFormat="1" ht="15" customHeight="1" x14ac:dyDescent="0.2">
      <c r="A118" s="141" t="s">
        <v>95</v>
      </c>
      <c r="B118" s="198" t="s">
        <v>229</v>
      </c>
      <c r="C118" s="70">
        <v>754.56700999999998</v>
      </c>
      <c r="D118" s="70">
        <v>3483.0432300000002</v>
      </c>
      <c r="E118" s="93">
        <v>815.38</v>
      </c>
      <c r="F118" s="69">
        <v>789.46822999999995</v>
      </c>
      <c r="G118" s="70">
        <v>3451.43352</v>
      </c>
      <c r="H118" s="94">
        <v>820.77300000000002</v>
      </c>
      <c r="I118" s="157">
        <f t="shared" si="83"/>
        <v>0.99342936475736898</v>
      </c>
      <c r="J118" s="225">
        <f t="shared" si="90"/>
        <v>3.7637882179279658E-2</v>
      </c>
      <c r="K118" s="158">
        <f t="shared" si="91"/>
        <v>-1.572906457839307E-2</v>
      </c>
      <c r="L118" s="69">
        <v>628.90099999999995</v>
      </c>
      <c r="M118" s="70">
        <v>2837.83673</v>
      </c>
      <c r="N118" s="70">
        <v>653.99900000000002</v>
      </c>
      <c r="O118" s="75">
        <f t="shared" si="80"/>
        <v>0.79680861821721716</v>
      </c>
      <c r="P118" s="76">
        <f t="shared" si="92"/>
        <v>1.9518134718632396E-4</v>
      </c>
      <c r="Q118" s="77">
        <f t="shared" si="93"/>
        <v>-2.5411109775689389E-2</v>
      </c>
      <c r="R118" s="69">
        <v>139.11635999999999</v>
      </c>
      <c r="S118" s="93">
        <v>523.5149100000001</v>
      </c>
      <c r="T118" s="94">
        <v>145.303</v>
      </c>
      <c r="U118" s="78">
        <f t="shared" si="84"/>
        <v>0.17703189554237286</v>
      </c>
      <c r="V118" s="79">
        <f t="shared" si="94"/>
        <v>8.166221297872811E-4</v>
      </c>
      <c r="W118" s="80">
        <f t="shared" si="95"/>
        <v>2.5351468564309532E-2</v>
      </c>
      <c r="X118" s="69">
        <v>21.450870000000002</v>
      </c>
      <c r="Y118" s="70">
        <v>90.081879999999998</v>
      </c>
      <c r="Z118" s="71">
        <v>21.471</v>
      </c>
      <c r="AA118" s="78">
        <f t="shared" si="85"/>
        <v>2.6159486240409955E-2</v>
      </c>
      <c r="AB118" s="79">
        <f t="shared" si="96"/>
        <v>-1.0118034769736085E-3</v>
      </c>
      <c r="AC118" s="80">
        <f t="shared" si="97"/>
        <v>5.9641211379815595E-5</v>
      </c>
      <c r="AD118" s="69">
        <v>275.52402000000001</v>
      </c>
      <c r="AE118" s="70">
        <v>243.14669000000001</v>
      </c>
      <c r="AF118" s="70">
        <v>279.56200000000001</v>
      </c>
      <c r="AG118" s="70">
        <f t="shared" si="98"/>
        <v>4.0379800000000046</v>
      </c>
      <c r="AH118" s="71">
        <f t="shared" si="99"/>
        <v>36.415310000000005</v>
      </c>
      <c r="AI118" s="69">
        <v>0</v>
      </c>
      <c r="AJ118" s="70">
        <v>0</v>
      </c>
      <c r="AK118" s="70">
        <v>0</v>
      </c>
      <c r="AL118" s="70">
        <f t="shared" si="100"/>
        <v>0</v>
      </c>
      <c r="AM118" s="71">
        <f t="shared" si="101"/>
        <v>0</v>
      </c>
      <c r="AN118" s="78">
        <f t="shared" si="81"/>
        <v>0.34286099732639996</v>
      </c>
      <c r="AO118" s="79">
        <f t="shared" si="102"/>
        <v>-2.2280887156463924E-2</v>
      </c>
      <c r="AP118" s="80">
        <f t="shared" si="103"/>
        <v>0.27305230591948915</v>
      </c>
      <c r="AQ118" s="78">
        <f t="shared" si="82"/>
        <v>0</v>
      </c>
      <c r="AR118" s="79">
        <f t="shared" si="104"/>
        <v>0</v>
      </c>
      <c r="AS118" s="80">
        <f t="shared" si="105"/>
        <v>0</v>
      </c>
      <c r="AT118" s="78">
        <f t="shared" si="86"/>
        <v>0</v>
      </c>
      <c r="AU118" s="79">
        <f t="shared" si="106"/>
        <v>0</v>
      </c>
      <c r="AV118" s="80">
        <f t="shared" si="107"/>
        <v>0</v>
      </c>
      <c r="AW118" s="69">
        <v>506</v>
      </c>
      <c r="AX118" s="70">
        <v>1711</v>
      </c>
      <c r="AY118" s="71">
        <v>396</v>
      </c>
      <c r="AZ118" s="69">
        <v>20</v>
      </c>
      <c r="BA118" s="70">
        <v>19.86</v>
      </c>
      <c r="BB118" s="71">
        <v>18.329999999999998</v>
      </c>
      <c r="BC118" s="69">
        <v>48.89</v>
      </c>
      <c r="BD118" s="70">
        <v>48.76</v>
      </c>
      <c r="BE118" s="71">
        <v>49.45</v>
      </c>
      <c r="BF118" s="92">
        <f t="shared" si="108"/>
        <v>7.2013093289689039</v>
      </c>
      <c r="BG118" s="93">
        <f t="shared" si="109"/>
        <v>-1.2320240043644297</v>
      </c>
      <c r="BH118" s="94">
        <f t="shared" si="110"/>
        <v>2.1886703926942808E-2</v>
      </c>
      <c r="BI118" s="92">
        <f t="shared" si="111"/>
        <v>2.6693629929221436</v>
      </c>
      <c r="BJ118" s="93">
        <f t="shared" si="112"/>
        <v>-0.78055859976893149</v>
      </c>
      <c r="BK118" s="94">
        <f t="shared" si="113"/>
        <v>-0.25482349873768673</v>
      </c>
      <c r="BL118" s="69">
        <v>132</v>
      </c>
      <c r="BM118" s="70">
        <v>132</v>
      </c>
      <c r="BN118" s="71">
        <v>132</v>
      </c>
      <c r="BO118" s="69">
        <v>8867</v>
      </c>
      <c r="BP118" s="70">
        <v>35997</v>
      </c>
      <c r="BQ118" s="71">
        <v>7686</v>
      </c>
      <c r="BR118" s="69">
        <f t="shared" si="87"/>
        <v>106.788056206089</v>
      </c>
      <c r="BS118" s="70">
        <f t="shared" si="114"/>
        <v>17.753633064101848</v>
      </c>
      <c r="BT118" s="71">
        <f t="shared" si="115"/>
        <v>10.906912777469941</v>
      </c>
      <c r="BU118" s="69">
        <f>H118*1000/AY118</f>
        <v>2072.659090909091</v>
      </c>
      <c r="BV118" s="70">
        <f t="shared" si="116"/>
        <v>512.44519762845857</v>
      </c>
      <c r="BW118" s="71">
        <f t="shared" si="117"/>
        <v>55.456566069815608</v>
      </c>
      <c r="BX118" s="170">
        <f t="shared" si="89"/>
        <v>19.40909090909091</v>
      </c>
      <c r="BY118" s="237">
        <f t="shared" si="118"/>
        <v>1.8853754940711482</v>
      </c>
      <c r="BZ118" s="165">
        <f t="shared" si="119"/>
        <v>-1.629483024281388</v>
      </c>
      <c r="CA118" s="101">
        <f t="shared" si="120"/>
        <v>0.65423901940755869</v>
      </c>
      <c r="CB118" s="102">
        <f t="shared" si="121"/>
        <v>-0.10052774940415388</v>
      </c>
      <c r="CC118" s="250">
        <f t="shared" si="122"/>
        <v>-9.289672156379869E-2</v>
      </c>
      <c r="CD118" s="284"/>
      <c r="CE118" s="285"/>
      <c r="CF118" s="275"/>
    </row>
    <row r="119" spans="1:84" s="143" customFormat="1" ht="15" customHeight="1" x14ac:dyDescent="0.2">
      <c r="A119" s="142" t="s">
        <v>103</v>
      </c>
      <c r="B119" s="197" t="s">
        <v>230</v>
      </c>
      <c r="C119" s="93">
        <v>545.26099999999997</v>
      </c>
      <c r="D119" s="93">
        <v>2304.1759999999999</v>
      </c>
      <c r="E119" s="93">
        <v>635.63099999999997</v>
      </c>
      <c r="F119" s="92">
        <v>533.13699999999994</v>
      </c>
      <c r="G119" s="93">
        <v>2287.7660000000001</v>
      </c>
      <c r="H119" s="94">
        <v>569.45399999999995</v>
      </c>
      <c r="I119" s="159">
        <f t="shared" si="83"/>
        <v>1.116211318210075</v>
      </c>
      <c r="J119" s="251">
        <f t="shared" si="90"/>
        <v>9.3470446726760192E-2</v>
      </c>
      <c r="K119" s="252">
        <f t="shared" si="91"/>
        <v>0.10903838181710479</v>
      </c>
      <c r="L119" s="92">
        <v>381.113</v>
      </c>
      <c r="M119" s="93">
        <v>1663.251</v>
      </c>
      <c r="N119" s="93">
        <v>397.38200000000001</v>
      </c>
      <c r="O119" s="98">
        <f t="shared" si="80"/>
        <v>0.69782985105030437</v>
      </c>
      <c r="P119" s="99">
        <f t="shared" si="92"/>
        <v>-1.7020178116682771E-2</v>
      </c>
      <c r="Q119" s="100">
        <f t="shared" si="93"/>
        <v>-2.9189870372253623E-2</v>
      </c>
      <c r="R119" s="92">
        <v>138.71899999999994</v>
      </c>
      <c r="S119" s="93">
        <v>560.71400000000006</v>
      </c>
      <c r="T119" s="94">
        <v>155.35699999999994</v>
      </c>
      <c r="U119" s="101">
        <f t="shared" si="84"/>
        <v>0.27281747077024648</v>
      </c>
      <c r="V119" s="102">
        <f t="shared" si="94"/>
        <v>1.2623561887539103E-2</v>
      </c>
      <c r="W119" s="103">
        <f t="shared" si="95"/>
        <v>2.7725096812420358E-2</v>
      </c>
      <c r="X119" s="92">
        <v>13.305000000000001</v>
      </c>
      <c r="Y119" s="93">
        <v>63.801000000000002</v>
      </c>
      <c r="Z119" s="94">
        <v>16.715</v>
      </c>
      <c r="AA119" s="101">
        <f t="shared" si="85"/>
        <v>2.9352678179449088E-2</v>
      </c>
      <c r="AB119" s="102">
        <f t="shared" si="96"/>
        <v>4.3966162291436267E-3</v>
      </c>
      <c r="AC119" s="103">
        <f t="shared" si="97"/>
        <v>1.4647735598332691E-3</v>
      </c>
      <c r="AD119" s="92">
        <v>184.05</v>
      </c>
      <c r="AE119" s="93">
        <v>289.86900000000003</v>
      </c>
      <c r="AF119" s="93">
        <v>177.05699999999999</v>
      </c>
      <c r="AG119" s="93">
        <f t="shared" si="98"/>
        <v>-6.9930000000000234</v>
      </c>
      <c r="AH119" s="94">
        <f t="shared" si="99"/>
        <v>-112.81200000000004</v>
      </c>
      <c r="AI119" s="92">
        <v>0</v>
      </c>
      <c r="AJ119" s="93">
        <v>0</v>
      </c>
      <c r="AK119" s="93">
        <v>0</v>
      </c>
      <c r="AL119" s="93">
        <f t="shared" si="100"/>
        <v>0</v>
      </c>
      <c r="AM119" s="94">
        <f t="shared" si="101"/>
        <v>0</v>
      </c>
      <c r="AN119" s="101">
        <f t="shared" si="81"/>
        <v>0.27855312280238059</v>
      </c>
      <c r="AO119" s="102">
        <f t="shared" si="102"/>
        <v>-5.8991649334265928E-2</v>
      </c>
      <c r="AP119" s="103">
        <f t="shared" si="103"/>
        <v>0.15275153472924727</v>
      </c>
      <c r="AQ119" s="101">
        <f t="shared" si="82"/>
        <v>0</v>
      </c>
      <c r="AR119" s="102">
        <f t="shared" si="104"/>
        <v>0</v>
      </c>
      <c r="AS119" s="103">
        <f t="shared" si="105"/>
        <v>0</v>
      </c>
      <c r="AT119" s="101">
        <f t="shared" si="86"/>
        <v>0</v>
      </c>
      <c r="AU119" s="102">
        <f t="shared" si="106"/>
        <v>0</v>
      </c>
      <c r="AV119" s="103">
        <f t="shared" si="107"/>
        <v>0</v>
      </c>
      <c r="AW119" s="92">
        <v>558</v>
      </c>
      <c r="AX119" s="93">
        <v>1780</v>
      </c>
      <c r="AY119" s="94">
        <v>532</v>
      </c>
      <c r="AZ119" s="92">
        <v>10.25</v>
      </c>
      <c r="BA119" s="93">
        <v>11</v>
      </c>
      <c r="BB119" s="94">
        <v>11.25</v>
      </c>
      <c r="BC119" s="92">
        <v>27.5</v>
      </c>
      <c r="BD119" s="93">
        <v>28</v>
      </c>
      <c r="BE119" s="94">
        <v>31</v>
      </c>
      <c r="BF119" s="92">
        <f t="shared" si="108"/>
        <v>15.762962962962964</v>
      </c>
      <c r="BG119" s="93">
        <f t="shared" si="109"/>
        <v>-2.3833785004516681</v>
      </c>
      <c r="BH119" s="94">
        <f t="shared" si="110"/>
        <v>2.27811447811448</v>
      </c>
      <c r="BI119" s="92">
        <f t="shared" si="111"/>
        <v>5.7204301075268811</v>
      </c>
      <c r="BJ119" s="93">
        <f t="shared" si="112"/>
        <v>-1.0432062561094817</v>
      </c>
      <c r="BK119" s="94">
        <f t="shared" si="113"/>
        <v>0.42281105990783363</v>
      </c>
      <c r="BL119" s="92">
        <v>130</v>
      </c>
      <c r="BM119" s="93">
        <v>130</v>
      </c>
      <c r="BN119" s="94">
        <v>130</v>
      </c>
      <c r="BO119" s="92">
        <v>11224</v>
      </c>
      <c r="BP119" s="93">
        <v>45304</v>
      </c>
      <c r="BQ119" s="94">
        <v>11007</v>
      </c>
      <c r="BR119" s="92">
        <f t="shared" si="87"/>
        <v>51.735622785500134</v>
      </c>
      <c r="BS119" s="93">
        <f t="shared" si="114"/>
        <v>4.235890069890722</v>
      </c>
      <c r="BT119" s="94">
        <f t="shared" si="115"/>
        <v>1.2375210726270964</v>
      </c>
      <c r="BU119" s="92">
        <f t="shared" si="88"/>
        <v>1070.4022556390978</v>
      </c>
      <c r="BV119" s="93">
        <f t="shared" si="116"/>
        <v>114.95960330934872</v>
      </c>
      <c r="BW119" s="94">
        <f t="shared" si="117"/>
        <v>-214.85954211371109</v>
      </c>
      <c r="BX119" s="171">
        <f t="shared" si="89"/>
        <v>20.689849624060152</v>
      </c>
      <c r="BY119" s="253">
        <f t="shared" si="118"/>
        <v>0.57515428355835851</v>
      </c>
      <c r="BZ119" s="254">
        <f t="shared" si="119"/>
        <v>-4.7618357691982744</v>
      </c>
      <c r="CA119" s="101">
        <f t="shared" si="120"/>
        <v>0.95133967156439059</v>
      </c>
      <c r="CB119" s="102">
        <f t="shared" si="121"/>
        <v>-1.8755401901469515E-2</v>
      </c>
      <c r="CC119" s="250">
        <f t="shared" si="122"/>
        <v>-3.4337741679592027E-3</v>
      </c>
      <c r="CD119" s="284"/>
      <c r="CE119" s="285"/>
      <c r="CF119" s="275"/>
    </row>
    <row r="120" spans="1:84" s="143" customFormat="1" ht="15" customHeight="1" x14ac:dyDescent="0.2">
      <c r="A120" s="142" t="s">
        <v>109</v>
      </c>
      <c r="B120" s="197" t="s">
        <v>231</v>
      </c>
      <c r="C120" s="93">
        <v>377.589</v>
      </c>
      <c r="D120" s="93">
        <v>1554.5170000000001</v>
      </c>
      <c r="E120" s="93">
        <v>463.13900000000001</v>
      </c>
      <c r="F120" s="92">
        <v>292.27199999999999</v>
      </c>
      <c r="G120" s="93">
        <v>1504.671</v>
      </c>
      <c r="H120" s="94">
        <v>362.36500000000001</v>
      </c>
      <c r="I120" s="159">
        <f t="shared" si="83"/>
        <v>1.2781008099568114</v>
      </c>
      <c r="J120" s="251">
        <f t="shared" si="90"/>
        <v>-1.3808781109045043E-2</v>
      </c>
      <c r="K120" s="252">
        <f t="shared" si="91"/>
        <v>0.24497330234883608</v>
      </c>
      <c r="L120" s="92">
        <v>191.87100000000001</v>
      </c>
      <c r="M120" s="93">
        <v>1061.165</v>
      </c>
      <c r="N120" s="93">
        <v>291.899</v>
      </c>
      <c r="O120" s="98">
        <f t="shared" si="80"/>
        <v>0.80553861438052787</v>
      </c>
      <c r="P120" s="99">
        <f t="shared" si="92"/>
        <v>0.14905766512777696</v>
      </c>
      <c r="Q120" s="100">
        <f t="shared" si="93"/>
        <v>0.10029142080797948</v>
      </c>
      <c r="R120" s="92">
        <v>89.303999999999988</v>
      </c>
      <c r="S120" s="93">
        <v>404.26600000000008</v>
      </c>
      <c r="T120" s="94">
        <v>60.100000000000009</v>
      </c>
      <c r="U120" s="101">
        <f t="shared" si="84"/>
        <v>0.1658548700895506</v>
      </c>
      <c r="V120" s="102">
        <f t="shared" si="94"/>
        <v>-0.13969612350545677</v>
      </c>
      <c r="W120" s="103">
        <f t="shared" si="95"/>
        <v>-0.10281914569197245</v>
      </c>
      <c r="X120" s="92">
        <v>11.097</v>
      </c>
      <c r="Y120" s="93">
        <v>39.24</v>
      </c>
      <c r="Z120" s="94">
        <v>10.366</v>
      </c>
      <c r="AA120" s="101">
        <f t="shared" si="85"/>
        <v>2.8606515529921488E-2</v>
      </c>
      <c r="AB120" s="102">
        <f t="shared" si="96"/>
        <v>-9.3615416223202588E-3</v>
      </c>
      <c r="AC120" s="103">
        <f t="shared" si="97"/>
        <v>2.5277248839929087E-3</v>
      </c>
      <c r="AD120" s="92">
        <v>83.645540000000011</v>
      </c>
      <c r="AE120" s="93">
        <v>183.88900000000001</v>
      </c>
      <c r="AF120" s="93">
        <v>103.48269999999999</v>
      </c>
      <c r="AG120" s="93">
        <f t="shared" si="98"/>
        <v>19.837159999999983</v>
      </c>
      <c r="AH120" s="94">
        <f t="shared" si="99"/>
        <v>-80.406300000000016</v>
      </c>
      <c r="AI120" s="92">
        <v>0</v>
      </c>
      <c r="AJ120" s="93">
        <v>0</v>
      </c>
      <c r="AK120" s="93">
        <v>0</v>
      </c>
      <c r="AL120" s="93">
        <f t="shared" si="100"/>
        <v>0</v>
      </c>
      <c r="AM120" s="94">
        <f t="shared" si="101"/>
        <v>0</v>
      </c>
      <c r="AN120" s="101">
        <f t="shared" si="81"/>
        <v>0.22343767205957604</v>
      </c>
      <c r="AO120" s="102">
        <f t="shared" si="102"/>
        <v>1.9123098270957262E-3</v>
      </c>
      <c r="AP120" s="103">
        <f t="shared" si="103"/>
        <v>0.10514433721666341</v>
      </c>
      <c r="AQ120" s="101">
        <f t="shared" si="82"/>
        <v>0</v>
      </c>
      <c r="AR120" s="102">
        <f t="shared" si="104"/>
        <v>0</v>
      </c>
      <c r="AS120" s="103">
        <f t="shared" si="105"/>
        <v>0</v>
      </c>
      <c r="AT120" s="101">
        <f t="shared" si="86"/>
        <v>0</v>
      </c>
      <c r="AU120" s="102">
        <f t="shared" si="106"/>
        <v>0</v>
      </c>
      <c r="AV120" s="103">
        <f t="shared" si="107"/>
        <v>0</v>
      </c>
      <c r="AW120" s="92">
        <v>434</v>
      </c>
      <c r="AX120" s="93">
        <v>1384</v>
      </c>
      <c r="AY120" s="94">
        <v>372</v>
      </c>
      <c r="AZ120" s="92">
        <v>5</v>
      </c>
      <c r="BA120" s="93">
        <v>7</v>
      </c>
      <c r="BB120" s="94">
        <v>7</v>
      </c>
      <c r="BC120" s="92">
        <v>17</v>
      </c>
      <c r="BD120" s="93">
        <v>15</v>
      </c>
      <c r="BE120" s="94">
        <v>17</v>
      </c>
      <c r="BF120" s="92">
        <f t="shared" si="108"/>
        <v>17.714285714285715</v>
      </c>
      <c r="BG120" s="93">
        <f t="shared" si="109"/>
        <v>-11.219047619047618</v>
      </c>
      <c r="BH120" s="94">
        <f t="shared" si="110"/>
        <v>1.2380952380952372</v>
      </c>
      <c r="BI120" s="92">
        <f t="shared" si="111"/>
        <v>7.2941176470588234</v>
      </c>
      <c r="BJ120" s="93">
        <f t="shared" si="112"/>
        <v>-1.215686274509804</v>
      </c>
      <c r="BK120" s="94">
        <f t="shared" si="113"/>
        <v>-0.39477124183006573</v>
      </c>
      <c r="BL120" s="92">
        <v>80</v>
      </c>
      <c r="BM120" s="93">
        <v>80</v>
      </c>
      <c r="BN120" s="94">
        <v>80</v>
      </c>
      <c r="BO120" s="92">
        <v>6909</v>
      </c>
      <c r="BP120" s="93">
        <v>26848</v>
      </c>
      <c r="BQ120" s="94">
        <v>6291</v>
      </c>
      <c r="BR120" s="92">
        <f t="shared" si="87"/>
        <v>57.600540454617708</v>
      </c>
      <c r="BS120" s="93">
        <f t="shared" si="114"/>
        <v>15.297457519315927</v>
      </c>
      <c r="BT120" s="94">
        <f t="shared" si="115"/>
        <v>1.5564775821504853</v>
      </c>
      <c r="BU120" s="92">
        <f t="shared" si="88"/>
        <v>974.09946236559142</v>
      </c>
      <c r="BV120" s="93">
        <f t="shared" si="116"/>
        <v>300.66167434715828</v>
      </c>
      <c r="BW120" s="94">
        <f t="shared" si="117"/>
        <v>-113.09056653614277</v>
      </c>
      <c r="BX120" s="171">
        <f t="shared" si="89"/>
        <v>16.911290322580644</v>
      </c>
      <c r="BY120" s="253">
        <f t="shared" si="118"/>
        <v>0.99193548387096619</v>
      </c>
      <c r="BZ120" s="254">
        <f t="shared" si="119"/>
        <v>-2.4875536080551939</v>
      </c>
      <c r="CA120" s="101">
        <f t="shared" si="120"/>
        <v>0.88356741573033715</v>
      </c>
      <c r="CB120" s="102">
        <f t="shared" si="121"/>
        <v>-8.6797752808988715E-2</v>
      </c>
      <c r="CC120" s="250">
        <f t="shared" si="122"/>
        <v>-3.5884639064183488E-2</v>
      </c>
      <c r="CD120" s="284"/>
      <c r="CE120" s="285"/>
      <c r="CF120" s="275"/>
    </row>
    <row r="121" spans="1:84" s="143" customFormat="1" ht="15" customHeight="1" x14ac:dyDescent="0.2">
      <c r="A121" s="142" t="s">
        <v>116</v>
      </c>
      <c r="B121" s="197" t="s">
        <v>232</v>
      </c>
      <c r="C121" s="93">
        <v>662.07938000000001</v>
      </c>
      <c r="D121" s="93">
        <v>2763.4290000000001</v>
      </c>
      <c r="E121" s="93">
        <v>715.00526000000002</v>
      </c>
      <c r="F121" s="92">
        <v>631.52548000000002</v>
      </c>
      <c r="G121" s="93">
        <v>2736.645</v>
      </c>
      <c r="H121" s="94">
        <v>707.56212000000005</v>
      </c>
      <c r="I121" s="159">
        <f t="shared" si="83"/>
        <v>1.0105194155956227</v>
      </c>
      <c r="J121" s="251">
        <f t="shared" si="90"/>
        <v>-3.7861688520714809E-2</v>
      </c>
      <c r="K121" s="252">
        <f t="shared" si="91"/>
        <v>7.3224919296555058E-4</v>
      </c>
      <c r="L121" s="92">
        <v>489.37647999999996</v>
      </c>
      <c r="M121" s="93">
        <v>2242.8829999999998</v>
      </c>
      <c r="N121" s="93">
        <v>612.82100000000003</v>
      </c>
      <c r="O121" s="98">
        <f t="shared" si="80"/>
        <v>0.8661020462768696</v>
      </c>
      <c r="P121" s="99">
        <f t="shared" si="92"/>
        <v>9.119035150249577E-2</v>
      </c>
      <c r="Q121" s="100">
        <f t="shared" si="93"/>
        <v>4.6528078882487112E-2</v>
      </c>
      <c r="R121" s="92">
        <v>130.77887000000007</v>
      </c>
      <c r="S121" s="93">
        <v>423.81500000000017</v>
      </c>
      <c r="T121" s="94">
        <v>76.275450000000021</v>
      </c>
      <c r="U121" s="101">
        <f t="shared" si="84"/>
        <v>0.10780035822155094</v>
      </c>
      <c r="V121" s="102">
        <f t="shared" si="94"/>
        <v>-9.9283716992643198E-2</v>
      </c>
      <c r="W121" s="103">
        <f t="shared" si="95"/>
        <v>-4.706627592354283E-2</v>
      </c>
      <c r="X121" s="92">
        <v>11.37013</v>
      </c>
      <c r="Y121" s="93">
        <v>69.947000000000003</v>
      </c>
      <c r="Z121" s="94">
        <v>18.465669999999999</v>
      </c>
      <c r="AA121" s="101">
        <f t="shared" si="85"/>
        <v>2.6097595501579422E-2</v>
      </c>
      <c r="AB121" s="102">
        <f t="shared" si="96"/>
        <v>8.0933654901474208E-3</v>
      </c>
      <c r="AC121" s="103">
        <f t="shared" si="97"/>
        <v>5.3819704105567689E-4</v>
      </c>
      <c r="AD121" s="92">
        <v>253.95601000000002</v>
      </c>
      <c r="AE121" s="93">
        <v>343.80200000000002</v>
      </c>
      <c r="AF121" s="93">
        <v>302.0299</v>
      </c>
      <c r="AG121" s="93">
        <f t="shared" si="98"/>
        <v>48.073889999999977</v>
      </c>
      <c r="AH121" s="94">
        <f t="shared" si="99"/>
        <v>-41.772100000000023</v>
      </c>
      <c r="AI121" s="92">
        <v>0</v>
      </c>
      <c r="AJ121" s="93">
        <v>0</v>
      </c>
      <c r="AK121" s="93">
        <v>0</v>
      </c>
      <c r="AL121" s="93">
        <f t="shared" si="100"/>
        <v>0</v>
      </c>
      <c r="AM121" s="94">
        <f t="shared" si="101"/>
        <v>0</v>
      </c>
      <c r="AN121" s="101">
        <f t="shared" si="81"/>
        <v>0.42241633299313069</v>
      </c>
      <c r="AO121" s="102">
        <f t="shared" si="102"/>
        <v>3.8842976577771526E-2</v>
      </c>
      <c r="AP121" s="103">
        <f t="shared" si="103"/>
        <v>0.29800495857388565</v>
      </c>
      <c r="AQ121" s="101">
        <f t="shared" si="82"/>
        <v>0</v>
      </c>
      <c r="AR121" s="102">
        <f t="shared" si="104"/>
        <v>0</v>
      </c>
      <c r="AS121" s="103">
        <f t="shared" si="105"/>
        <v>0</v>
      </c>
      <c r="AT121" s="101">
        <f t="shared" si="86"/>
        <v>0</v>
      </c>
      <c r="AU121" s="102">
        <f t="shared" si="106"/>
        <v>0</v>
      </c>
      <c r="AV121" s="103">
        <f t="shared" si="107"/>
        <v>0</v>
      </c>
      <c r="AW121" s="92">
        <v>433</v>
      </c>
      <c r="AX121" s="93">
        <v>2161</v>
      </c>
      <c r="AY121" s="94">
        <v>545</v>
      </c>
      <c r="AZ121" s="92">
        <v>11.5</v>
      </c>
      <c r="BA121" s="93">
        <v>15</v>
      </c>
      <c r="BB121" s="94">
        <v>15</v>
      </c>
      <c r="BC121" s="92">
        <v>35</v>
      </c>
      <c r="BD121" s="93">
        <v>33</v>
      </c>
      <c r="BE121" s="94">
        <v>34</v>
      </c>
      <c r="BF121" s="92">
        <f t="shared" si="108"/>
        <v>12.111111111111112</v>
      </c>
      <c r="BG121" s="93">
        <f t="shared" si="109"/>
        <v>-0.43961352657004582</v>
      </c>
      <c r="BH121" s="94">
        <f t="shared" si="110"/>
        <v>0.10555555555555785</v>
      </c>
      <c r="BI121" s="92">
        <f t="shared" si="111"/>
        <v>5.3431372549019613</v>
      </c>
      <c r="BJ121" s="93">
        <f t="shared" si="112"/>
        <v>1.2193277310924371</v>
      </c>
      <c r="BK121" s="94">
        <f t="shared" si="113"/>
        <v>-0.1139334521687454</v>
      </c>
      <c r="BL121" s="92">
        <v>90</v>
      </c>
      <c r="BM121" s="93">
        <v>121</v>
      </c>
      <c r="BN121" s="94">
        <v>120</v>
      </c>
      <c r="BO121" s="92">
        <v>7945</v>
      </c>
      <c r="BP121" s="93">
        <v>41569</v>
      </c>
      <c r="BQ121" s="94">
        <v>10197</v>
      </c>
      <c r="BR121" s="92">
        <f t="shared" si="87"/>
        <v>69.389243895263306</v>
      </c>
      <c r="BS121" s="93">
        <f t="shared" si="114"/>
        <v>-10.097915324371684</v>
      </c>
      <c r="BT121" s="94">
        <f t="shared" si="115"/>
        <v>3.5554494811566428</v>
      </c>
      <c r="BU121" s="92">
        <f t="shared" si="88"/>
        <v>1298.279119266055</v>
      </c>
      <c r="BV121" s="93">
        <f t="shared" si="116"/>
        <v>-160.20928720045777</v>
      </c>
      <c r="BW121" s="94">
        <f t="shared" si="117"/>
        <v>31.90012805828087</v>
      </c>
      <c r="BX121" s="171">
        <f t="shared" si="89"/>
        <v>18.710091743119268</v>
      </c>
      <c r="BY121" s="253">
        <f t="shared" si="118"/>
        <v>0.36136195097146029</v>
      </c>
      <c r="BZ121" s="254">
        <f t="shared" si="119"/>
        <v>-0.5259101078756423</v>
      </c>
      <c r="CA121" s="101">
        <f t="shared" si="120"/>
        <v>0.95477528089887631</v>
      </c>
      <c r="CB121" s="102">
        <f t="shared" si="121"/>
        <v>-3.7109862671660498E-2</v>
      </c>
      <c r="CC121" s="250">
        <f t="shared" si="122"/>
        <v>1.3554857486672067E-2</v>
      </c>
      <c r="CD121" s="284"/>
      <c r="CE121" s="285"/>
      <c r="CF121" s="275"/>
    </row>
    <row r="122" spans="1:84" s="143" customFormat="1" ht="15" customHeight="1" x14ac:dyDescent="0.2">
      <c r="A122" s="142" t="s">
        <v>141</v>
      </c>
      <c r="B122" s="197" t="s">
        <v>233</v>
      </c>
      <c r="C122" s="93">
        <v>1406.4880000000001</v>
      </c>
      <c r="D122" s="93">
        <v>5850.2691800000002</v>
      </c>
      <c r="E122" s="93">
        <v>1508.8810700000001</v>
      </c>
      <c r="F122" s="92">
        <v>1145.0288999999998</v>
      </c>
      <c r="G122" s="93">
        <v>5789.5313299999998</v>
      </c>
      <c r="H122" s="94">
        <v>1423.1763100000001</v>
      </c>
      <c r="I122" s="159">
        <f t="shared" si="83"/>
        <v>1.0602207607011109</v>
      </c>
      <c r="J122" s="251">
        <f t="shared" si="90"/>
        <v>-0.16812203483880972</v>
      </c>
      <c r="K122" s="252">
        <f t="shared" si="91"/>
        <v>4.9729781977967846E-2</v>
      </c>
      <c r="L122" s="92">
        <v>889.38751000000002</v>
      </c>
      <c r="M122" s="93">
        <v>4720.7209999999995</v>
      </c>
      <c r="N122" s="93">
        <v>1067.0958899999998</v>
      </c>
      <c r="O122" s="98">
        <f t="shared" si="80"/>
        <v>0.74979880040302227</v>
      </c>
      <c r="P122" s="99">
        <f t="shared" si="92"/>
        <v>-2.693924524805269E-2</v>
      </c>
      <c r="Q122" s="100">
        <f t="shared" si="93"/>
        <v>-6.5590344403626433E-2</v>
      </c>
      <c r="R122" s="92">
        <v>223.05848999999978</v>
      </c>
      <c r="S122" s="93">
        <v>937.23333000000025</v>
      </c>
      <c r="T122" s="94">
        <v>320.06392000000022</v>
      </c>
      <c r="U122" s="101">
        <f t="shared" si="84"/>
        <v>0.22489407514097828</v>
      </c>
      <c r="V122" s="102">
        <f t="shared" si="94"/>
        <v>3.0088083781284386E-2</v>
      </c>
      <c r="W122" s="103">
        <f t="shared" si="95"/>
        <v>6.3009930021411198E-2</v>
      </c>
      <c r="X122" s="92">
        <v>32.582900000000002</v>
      </c>
      <c r="Y122" s="93">
        <v>131.577</v>
      </c>
      <c r="Z122" s="94">
        <v>36.016500000000001</v>
      </c>
      <c r="AA122" s="101">
        <f t="shared" si="85"/>
        <v>2.5307124455999412E-2</v>
      </c>
      <c r="AB122" s="102">
        <f t="shared" si="96"/>
        <v>-3.1488385332316959E-3</v>
      </c>
      <c r="AC122" s="103">
        <f t="shared" si="97"/>
        <v>2.5804143822152521E-3</v>
      </c>
      <c r="AD122" s="92">
        <v>329.51418000000001</v>
      </c>
      <c r="AE122" s="93">
        <v>683.71851000000004</v>
      </c>
      <c r="AF122" s="93">
        <v>459.64087000000006</v>
      </c>
      <c r="AG122" s="93">
        <f t="shared" si="98"/>
        <v>130.12669000000005</v>
      </c>
      <c r="AH122" s="94">
        <f t="shared" si="99"/>
        <v>-224.07763999999997</v>
      </c>
      <c r="AI122" s="92">
        <v>0</v>
      </c>
      <c r="AJ122" s="93">
        <v>0</v>
      </c>
      <c r="AK122" s="93">
        <v>0</v>
      </c>
      <c r="AL122" s="93">
        <f t="shared" si="100"/>
        <v>0</v>
      </c>
      <c r="AM122" s="94">
        <f t="shared" si="101"/>
        <v>0</v>
      </c>
      <c r="AN122" s="101">
        <f t="shared" si="81"/>
        <v>0.30462365731714031</v>
      </c>
      <c r="AO122" s="102">
        <f t="shared" si="102"/>
        <v>7.0342113500200532E-2</v>
      </c>
      <c r="AP122" s="103">
        <f t="shared" si="103"/>
        <v>0.18775407594174109</v>
      </c>
      <c r="AQ122" s="101">
        <f t="shared" si="82"/>
        <v>0</v>
      </c>
      <c r="AR122" s="102">
        <f t="shared" si="104"/>
        <v>0</v>
      </c>
      <c r="AS122" s="103">
        <f t="shared" si="105"/>
        <v>0</v>
      </c>
      <c r="AT122" s="101">
        <f t="shared" si="86"/>
        <v>0</v>
      </c>
      <c r="AU122" s="102">
        <f t="shared" si="106"/>
        <v>0</v>
      </c>
      <c r="AV122" s="103">
        <f t="shared" si="107"/>
        <v>0</v>
      </c>
      <c r="AW122" s="92">
        <v>1116</v>
      </c>
      <c r="AX122" s="93">
        <v>3615</v>
      </c>
      <c r="AY122" s="94">
        <v>1105</v>
      </c>
      <c r="AZ122" s="92">
        <v>23</v>
      </c>
      <c r="BA122" s="93">
        <v>23</v>
      </c>
      <c r="BB122" s="94">
        <v>23</v>
      </c>
      <c r="BC122" s="92">
        <v>56</v>
      </c>
      <c r="BD122" s="93">
        <v>55</v>
      </c>
      <c r="BE122" s="94">
        <v>56</v>
      </c>
      <c r="BF122" s="92">
        <f t="shared" si="108"/>
        <v>16.014492753623188</v>
      </c>
      <c r="BG122" s="93">
        <f t="shared" si="109"/>
        <v>-0.15942028985507406</v>
      </c>
      <c r="BH122" s="94">
        <f t="shared" si="110"/>
        <v>2.9166666666666661</v>
      </c>
      <c r="BI122" s="92">
        <f t="shared" si="111"/>
        <v>6.5773809523809526</v>
      </c>
      <c r="BJ122" s="93">
        <f t="shared" si="112"/>
        <v>-6.5476190476189799E-2</v>
      </c>
      <c r="BK122" s="94">
        <f t="shared" si="113"/>
        <v>1.100108225108225</v>
      </c>
      <c r="BL122" s="92">
        <v>320</v>
      </c>
      <c r="BM122" s="93">
        <v>320</v>
      </c>
      <c r="BN122" s="94">
        <v>320</v>
      </c>
      <c r="BO122" s="92">
        <v>26352</v>
      </c>
      <c r="BP122" s="93">
        <v>107104</v>
      </c>
      <c r="BQ122" s="94">
        <v>27222</v>
      </c>
      <c r="BR122" s="92">
        <f t="shared" si="87"/>
        <v>52.280372860186617</v>
      </c>
      <c r="BS122" s="93">
        <f t="shared" si="114"/>
        <v>8.829063661643815</v>
      </c>
      <c r="BT122" s="94">
        <f t="shared" si="115"/>
        <v>-1.7748569164790524</v>
      </c>
      <c r="BU122" s="92">
        <f t="shared" si="88"/>
        <v>1287.9423619909503</v>
      </c>
      <c r="BV122" s="93">
        <f t="shared" si="116"/>
        <v>261.93080285116548</v>
      </c>
      <c r="BW122" s="94">
        <f t="shared" si="117"/>
        <v>-313.58774312661535</v>
      </c>
      <c r="BX122" s="171">
        <f t="shared" si="89"/>
        <v>24.63529411764706</v>
      </c>
      <c r="BY122" s="253">
        <f t="shared" si="118"/>
        <v>1.0223908918406082</v>
      </c>
      <c r="BZ122" s="254">
        <f t="shared" si="119"/>
        <v>-4.9923683996420145</v>
      </c>
      <c r="CA122" s="101">
        <f t="shared" si="120"/>
        <v>0.95582865168539322</v>
      </c>
      <c r="CB122" s="102">
        <f t="shared" si="121"/>
        <v>3.0547752808988804E-2</v>
      </c>
      <c r="CC122" s="250">
        <f t="shared" si="122"/>
        <v>3.8842350315530183E-2</v>
      </c>
      <c r="CD122" s="284"/>
      <c r="CE122" s="285"/>
      <c r="CF122" s="275"/>
    </row>
    <row r="123" spans="1:84" s="143" customFormat="1" ht="15" customHeight="1" x14ac:dyDescent="0.2">
      <c r="A123" s="142" t="s">
        <v>151</v>
      </c>
      <c r="B123" s="197" t="s">
        <v>234</v>
      </c>
      <c r="C123" s="93">
        <v>1306.961</v>
      </c>
      <c r="D123" s="93">
        <v>5569.2235000000001</v>
      </c>
      <c r="E123" s="93">
        <v>1658.6886399999999</v>
      </c>
      <c r="F123" s="92">
        <v>1256.5403799999999</v>
      </c>
      <c r="G123" s="93">
        <v>5477.7519199999997</v>
      </c>
      <c r="H123" s="94">
        <v>1700.18975</v>
      </c>
      <c r="I123" s="159">
        <f>IF(H123=0,"0",(E123/H123))</f>
        <v>0.97559030690544968</v>
      </c>
      <c r="J123" s="251">
        <f t="shared" si="90"/>
        <v>-6.4536234829723371E-2</v>
      </c>
      <c r="K123" s="252">
        <f t="shared" si="91"/>
        <v>-4.1108437640835049E-2</v>
      </c>
      <c r="L123" s="92">
        <v>823.35199999999998</v>
      </c>
      <c r="M123" s="93">
        <v>4333.2648799999997</v>
      </c>
      <c r="N123" s="93">
        <v>1360.5840499999999</v>
      </c>
      <c r="O123" s="98">
        <f>IF(H123=0,"0",(N123/H123))</f>
        <v>0.80025423632862147</v>
      </c>
      <c r="P123" s="99">
        <f t="shared" si="92"/>
        <v>0.14500111983108399</v>
      </c>
      <c r="Q123" s="100">
        <f t="shared" si="93"/>
        <v>9.1879479524220597E-3</v>
      </c>
      <c r="R123" s="92">
        <v>414.62570999999991</v>
      </c>
      <c r="S123" s="93">
        <v>1070.65804</v>
      </c>
      <c r="T123" s="94">
        <v>325.10152000000005</v>
      </c>
      <c r="U123" s="101">
        <f t="shared" si="84"/>
        <v>0.19121484528418081</v>
      </c>
      <c r="V123" s="102">
        <f t="shared" si="94"/>
        <v>-0.13875919820815802</v>
      </c>
      <c r="W123" s="103">
        <f t="shared" si="95"/>
        <v>-4.2408919665123668E-3</v>
      </c>
      <c r="X123" s="92">
        <v>18.562669999999997</v>
      </c>
      <c r="Y123" s="93">
        <v>73.828999999999994</v>
      </c>
      <c r="Z123" s="94">
        <v>14.50418</v>
      </c>
      <c r="AA123" s="101">
        <f t="shared" si="85"/>
        <v>8.5309183871976647E-3</v>
      </c>
      <c r="AB123" s="102">
        <f t="shared" si="96"/>
        <v>-6.2419216229260034E-3</v>
      </c>
      <c r="AC123" s="103">
        <f t="shared" si="97"/>
        <v>-4.9470559859097606E-3</v>
      </c>
      <c r="AD123" s="92">
        <v>488.31556</v>
      </c>
      <c r="AE123" s="93">
        <v>603.5217100000001</v>
      </c>
      <c r="AF123" s="93">
        <v>620.4760500000001</v>
      </c>
      <c r="AG123" s="93">
        <f t="shared" si="98"/>
        <v>132.1604900000001</v>
      </c>
      <c r="AH123" s="94">
        <f t="shared" si="99"/>
        <v>16.954340000000002</v>
      </c>
      <c r="AI123" s="92">
        <v>0</v>
      </c>
      <c r="AJ123" s="93">
        <v>0</v>
      </c>
      <c r="AK123" s="93">
        <v>0</v>
      </c>
      <c r="AL123" s="93">
        <f t="shared" si="100"/>
        <v>0</v>
      </c>
      <c r="AM123" s="94">
        <f t="shared" si="101"/>
        <v>0</v>
      </c>
      <c r="AN123" s="101">
        <f t="shared" si="81"/>
        <v>0.37407626424691748</v>
      </c>
      <c r="AO123" s="102">
        <f t="shared" si="102"/>
        <v>4.4953781820233907E-4</v>
      </c>
      <c r="AP123" s="103">
        <f t="shared" si="103"/>
        <v>0.26570896492772156</v>
      </c>
      <c r="AQ123" s="101">
        <f t="shared" si="82"/>
        <v>0</v>
      </c>
      <c r="AR123" s="102">
        <f t="shared" si="104"/>
        <v>0</v>
      </c>
      <c r="AS123" s="103">
        <f t="shared" si="105"/>
        <v>0</v>
      </c>
      <c r="AT123" s="101">
        <f t="shared" si="86"/>
        <v>0</v>
      </c>
      <c r="AU123" s="102">
        <f t="shared" si="106"/>
        <v>0</v>
      </c>
      <c r="AV123" s="103">
        <f t="shared" si="107"/>
        <v>0</v>
      </c>
      <c r="AW123" s="92">
        <v>598</v>
      </c>
      <c r="AX123" s="93">
        <v>1974</v>
      </c>
      <c r="AY123" s="94">
        <v>568</v>
      </c>
      <c r="AZ123" s="92">
        <v>20</v>
      </c>
      <c r="BA123" s="93">
        <v>19</v>
      </c>
      <c r="BB123" s="94">
        <v>19</v>
      </c>
      <c r="BC123" s="92">
        <v>72</v>
      </c>
      <c r="BD123" s="93">
        <v>71</v>
      </c>
      <c r="BE123" s="94">
        <v>78</v>
      </c>
      <c r="BF123" s="92">
        <f t="shared" si="108"/>
        <v>9.9649122807017552</v>
      </c>
      <c r="BG123" s="93">
        <f t="shared" si="109"/>
        <v>-1.75438596491162E-3</v>
      </c>
      <c r="BH123" s="94">
        <f t="shared" si="110"/>
        <v>1.3070175438596507</v>
      </c>
      <c r="BI123" s="92">
        <f t="shared" si="111"/>
        <v>2.4273504273504272</v>
      </c>
      <c r="BJ123" s="93">
        <f t="shared" si="112"/>
        <v>-0.34116809116809144</v>
      </c>
      <c r="BK123" s="94">
        <f t="shared" si="113"/>
        <v>0.1104490188997227</v>
      </c>
      <c r="BL123" s="92">
        <v>115</v>
      </c>
      <c r="BM123" s="93">
        <v>115</v>
      </c>
      <c r="BN123" s="94">
        <v>115</v>
      </c>
      <c r="BO123" s="92">
        <v>10104</v>
      </c>
      <c r="BP123" s="93">
        <v>40676</v>
      </c>
      <c r="BQ123" s="94">
        <v>9936</v>
      </c>
      <c r="BR123" s="92">
        <f t="shared" si="87"/>
        <v>171.11410527375202</v>
      </c>
      <c r="BS123" s="93">
        <f t="shared" si="114"/>
        <v>46.75341841706161</v>
      </c>
      <c r="BT123" s="94">
        <f t="shared" si="115"/>
        <v>36.44619495808675</v>
      </c>
      <c r="BU123" s="92">
        <f t="shared" si="88"/>
        <v>2993.2918133802818</v>
      </c>
      <c r="BV123" s="93">
        <f t="shared" si="116"/>
        <v>892.05371973479714</v>
      </c>
      <c r="BW123" s="94">
        <f t="shared" si="117"/>
        <v>218.34149929720161</v>
      </c>
      <c r="BX123" s="171">
        <f t="shared" si="89"/>
        <v>17.492957746478872</v>
      </c>
      <c r="BY123" s="253">
        <f t="shared" si="118"/>
        <v>0.59663667624475991</v>
      </c>
      <c r="BZ123" s="254">
        <f t="shared" si="119"/>
        <v>-3.112918646631563</v>
      </c>
      <c r="CA123" s="101">
        <f t="shared" si="120"/>
        <v>0.97078651685393269</v>
      </c>
      <c r="CB123" s="102">
        <f t="shared" si="121"/>
        <v>-1.6414264777723342E-2</v>
      </c>
      <c r="CC123" s="250">
        <f t="shared" si="122"/>
        <v>1.7335091112286038E-3</v>
      </c>
      <c r="CD123" s="284"/>
      <c r="CE123" s="285"/>
      <c r="CF123" s="275"/>
    </row>
    <row r="124" spans="1:84" s="140" customFormat="1" ht="15" customHeight="1" x14ac:dyDescent="0.2">
      <c r="A124" s="141" t="s">
        <v>158</v>
      </c>
      <c r="B124" s="198" t="s">
        <v>235</v>
      </c>
      <c r="C124" s="70">
        <v>171.59200000000001</v>
      </c>
      <c r="D124" s="70">
        <v>735.16</v>
      </c>
      <c r="E124" s="93">
        <v>185.90199999999999</v>
      </c>
      <c r="F124" s="69">
        <v>176.01900000000001</v>
      </c>
      <c r="G124" s="70">
        <v>693.23299999999995</v>
      </c>
      <c r="H124" s="94">
        <v>194.697</v>
      </c>
      <c r="I124" s="157">
        <f t="shared" ref="I124:I127" si="125">IF(H124=0,"0",(E124/H124))</f>
        <v>0.95482724438486466</v>
      </c>
      <c r="J124" s="225">
        <f t="shared" si="90"/>
        <v>-2.0022061655960544E-2</v>
      </c>
      <c r="K124" s="158">
        <f t="shared" si="91"/>
        <v>-0.10565314244034418</v>
      </c>
      <c r="L124" s="69">
        <v>125.26300000000001</v>
      </c>
      <c r="M124" s="70">
        <v>516.14800000000002</v>
      </c>
      <c r="N124" s="70">
        <v>138.142</v>
      </c>
      <c r="O124" s="75">
        <f t="shared" ref="O124:O127" si="126">IF(H124=0,"0",(N124/H124))</f>
        <v>0.70952300240887123</v>
      </c>
      <c r="P124" s="76">
        <f t="shared" si="92"/>
        <v>-2.1217632130218211E-3</v>
      </c>
      <c r="Q124" s="77">
        <f t="shared" si="93"/>
        <v>-3.5028973622275639E-2</v>
      </c>
      <c r="R124" s="69">
        <v>46.224000000000004</v>
      </c>
      <c r="S124" s="93">
        <v>153.98699999999991</v>
      </c>
      <c r="T124" s="94">
        <v>50.031000000000006</v>
      </c>
      <c r="U124" s="78">
        <f t="shared" si="84"/>
        <v>0.25696852031618361</v>
      </c>
      <c r="V124" s="79">
        <f t="shared" si="94"/>
        <v>-5.6394935914059197E-3</v>
      </c>
      <c r="W124" s="80">
        <f t="shared" si="95"/>
        <v>3.4839741103422639E-2</v>
      </c>
      <c r="X124" s="69">
        <v>4.532</v>
      </c>
      <c r="Y124" s="70">
        <v>23.097999999999999</v>
      </c>
      <c r="Z124" s="71">
        <v>6.524</v>
      </c>
      <c r="AA124" s="78">
        <f t="shared" si="85"/>
        <v>3.3508477274945173E-2</v>
      </c>
      <c r="AB124" s="79">
        <f t="shared" si="96"/>
        <v>7.7612568044277859E-3</v>
      </c>
      <c r="AC124" s="80">
        <f t="shared" si="97"/>
        <v>1.8923251885306219E-4</v>
      </c>
      <c r="AD124" s="69">
        <v>39.313000000000002</v>
      </c>
      <c r="AE124" s="70">
        <v>26.328110000000002</v>
      </c>
      <c r="AF124" s="70">
        <v>47.079000000000001</v>
      </c>
      <c r="AG124" s="70">
        <f t="shared" si="98"/>
        <v>7.7659999999999982</v>
      </c>
      <c r="AH124" s="71">
        <f t="shared" si="99"/>
        <v>20.750889999999998</v>
      </c>
      <c r="AI124" s="69">
        <v>0</v>
      </c>
      <c r="AJ124" s="70">
        <v>0</v>
      </c>
      <c r="AK124" s="70">
        <v>0</v>
      </c>
      <c r="AL124" s="70">
        <f t="shared" si="100"/>
        <v>0</v>
      </c>
      <c r="AM124" s="71">
        <f t="shared" si="101"/>
        <v>0</v>
      </c>
      <c r="AN124" s="78">
        <f t="shared" si="81"/>
        <v>0.25324633409000441</v>
      </c>
      <c r="AO124" s="79">
        <f t="shared" si="102"/>
        <v>2.4138916494778534E-2</v>
      </c>
      <c r="AP124" s="80">
        <f t="shared" si="103"/>
        <v>0.21743357224224338</v>
      </c>
      <c r="AQ124" s="78">
        <f t="shared" si="82"/>
        <v>0</v>
      </c>
      <c r="AR124" s="79">
        <f t="shared" ref="AR124:AR127" si="127">AQ124-IF(C124=0,"0",(AI124/C124))</f>
        <v>0</v>
      </c>
      <c r="AS124" s="80">
        <f t="shared" ref="AS124:AS127" si="128">AQ124-IF(D124=0,"0",(AJ124/D124))</f>
        <v>0</v>
      </c>
      <c r="AT124" s="78">
        <f t="shared" si="86"/>
        <v>0</v>
      </c>
      <c r="AU124" s="79">
        <f t="shared" si="106"/>
        <v>0</v>
      </c>
      <c r="AV124" s="80">
        <f t="shared" si="107"/>
        <v>0</v>
      </c>
      <c r="AW124" s="69">
        <v>154</v>
      </c>
      <c r="AX124" s="70">
        <v>491</v>
      </c>
      <c r="AY124" s="71">
        <v>147</v>
      </c>
      <c r="AZ124" s="69">
        <v>2</v>
      </c>
      <c r="BA124" s="70">
        <v>2</v>
      </c>
      <c r="BB124" s="71">
        <v>2</v>
      </c>
      <c r="BC124" s="69">
        <v>12</v>
      </c>
      <c r="BD124" s="70">
        <v>12.5</v>
      </c>
      <c r="BE124" s="71">
        <v>11</v>
      </c>
      <c r="BF124" s="92">
        <f t="shared" si="108"/>
        <v>24.5</v>
      </c>
      <c r="BG124" s="93">
        <f t="shared" si="109"/>
        <v>-1.1666666666666679</v>
      </c>
      <c r="BH124" s="94">
        <f t="shared" si="110"/>
        <v>4.0416666666666679</v>
      </c>
      <c r="BI124" s="92">
        <f t="shared" si="111"/>
        <v>4.4545454545454541</v>
      </c>
      <c r="BJ124" s="93">
        <f t="shared" si="112"/>
        <v>0.17676767676767646</v>
      </c>
      <c r="BK124" s="94">
        <f t="shared" si="113"/>
        <v>1.1812121212121207</v>
      </c>
      <c r="BL124" s="69">
        <v>40</v>
      </c>
      <c r="BM124" s="70">
        <v>40</v>
      </c>
      <c r="BN124" s="71">
        <v>40</v>
      </c>
      <c r="BO124" s="69">
        <v>3039</v>
      </c>
      <c r="BP124" s="70">
        <v>12947</v>
      </c>
      <c r="BQ124" s="71">
        <v>3364</v>
      </c>
      <c r="BR124" s="69">
        <f t="shared" si="87"/>
        <v>57.87663495838288</v>
      </c>
      <c r="BS124" s="70">
        <f t="shared" si="114"/>
        <v>-4.3404528290366784E-2</v>
      </c>
      <c r="BT124" s="71">
        <f t="shared" si="115"/>
        <v>4.3327251723320543</v>
      </c>
      <c r="BU124" s="69">
        <f t="shared" si="88"/>
        <v>1324.4693877551019</v>
      </c>
      <c r="BV124" s="70">
        <f t="shared" si="116"/>
        <v>181.4888682745825</v>
      </c>
      <c r="BW124" s="71">
        <f t="shared" si="117"/>
        <v>-87.410449312107858</v>
      </c>
      <c r="BX124" s="170">
        <f t="shared" si="89"/>
        <v>22.8843537414966</v>
      </c>
      <c r="BY124" s="237">
        <f t="shared" si="118"/>
        <v>3.1505875077303678</v>
      </c>
      <c r="BZ124" s="165">
        <f t="shared" si="119"/>
        <v>-3.4842816963852741</v>
      </c>
      <c r="CA124" s="101">
        <f t="shared" si="120"/>
        <v>0.94494382022471901</v>
      </c>
      <c r="CB124" s="102">
        <f t="shared" si="121"/>
        <v>9.1292134831460703E-2</v>
      </c>
      <c r="CC124" s="250">
        <f t="shared" si="122"/>
        <v>5.816299830691074E-2</v>
      </c>
      <c r="CD124" s="284"/>
      <c r="CE124" s="285"/>
      <c r="CF124" s="275"/>
    </row>
    <row r="125" spans="1:84" s="255" customFormat="1" ht="15" customHeight="1" x14ac:dyDescent="0.2">
      <c r="A125" s="142" t="s">
        <v>162</v>
      </c>
      <c r="B125" s="197" t="s">
        <v>236</v>
      </c>
      <c r="C125" s="93">
        <v>638.77868999999998</v>
      </c>
      <c r="D125" s="93">
        <v>2676.2501499999998</v>
      </c>
      <c r="E125" s="93">
        <v>791.86661000000004</v>
      </c>
      <c r="F125" s="92">
        <v>649.28641999999991</v>
      </c>
      <c r="G125" s="93">
        <v>2668.4246200000002</v>
      </c>
      <c r="H125" s="94">
        <v>755.45126000000005</v>
      </c>
      <c r="I125" s="159">
        <f t="shared" si="125"/>
        <v>1.0482034406825929</v>
      </c>
      <c r="J125" s="251">
        <f t="shared" si="90"/>
        <v>6.4386945644855809E-2</v>
      </c>
      <c r="K125" s="252">
        <f t="shared" si="91"/>
        <v>4.5270800224493701E-2</v>
      </c>
      <c r="L125" s="92">
        <v>478.06396999999998</v>
      </c>
      <c r="M125" s="93">
        <v>1999.9190000000001</v>
      </c>
      <c r="N125" s="93">
        <v>596.54899999999998</v>
      </c>
      <c r="O125" s="101">
        <f t="shared" si="126"/>
        <v>0.78965915021440292</v>
      </c>
      <c r="P125" s="99">
        <f t="shared" si="92"/>
        <v>5.3367807481560781E-2</v>
      </c>
      <c r="Q125" s="100">
        <f t="shared" si="93"/>
        <v>4.0183603852519956E-2</v>
      </c>
      <c r="R125" s="92">
        <v>156.86996999999991</v>
      </c>
      <c r="S125" s="93">
        <v>610.02100000000019</v>
      </c>
      <c r="T125" s="94">
        <v>143.57515000000006</v>
      </c>
      <c r="U125" s="101">
        <f t="shared" si="84"/>
        <v>0.19005216828945398</v>
      </c>
      <c r="V125" s="102">
        <f t="shared" si="94"/>
        <v>-5.1551483300856404E-2</v>
      </c>
      <c r="W125" s="103">
        <f t="shared" si="95"/>
        <v>-3.8555001434531E-2</v>
      </c>
      <c r="X125" s="92">
        <v>14.35248</v>
      </c>
      <c r="Y125" s="93">
        <v>58.484619999999993</v>
      </c>
      <c r="Z125" s="94">
        <v>15.327109999999999</v>
      </c>
      <c r="AA125" s="101">
        <f t="shared" si="85"/>
        <v>2.0288681496143112E-2</v>
      </c>
      <c r="AB125" s="102">
        <f t="shared" si="96"/>
        <v>-1.8163241807044074E-3</v>
      </c>
      <c r="AC125" s="103">
        <f t="shared" si="97"/>
        <v>-1.6286024179889592E-3</v>
      </c>
      <c r="AD125" s="92">
        <v>218.10024999999999</v>
      </c>
      <c r="AE125" s="93">
        <v>426.58341999999999</v>
      </c>
      <c r="AF125" s="93">
        <v>393.65123</v>
      </c>
      <c r="AG125" s="93">
        <f t="shared" si="98"/>
        <v>175.55098000000001</v>
      </c>
      <c r="AH125" s="94">
        <f t="shared" si="99"/>
        <v>-32.932189999999991</v>
      </c>
      <c r="AI125" s="92">
        <v>0</v>
      </c>
      <c r="AJ125" s="93">
        <v>0</v>
      </c>
      <c r="AK125" s="93">
        <v>0</v>
      </c>
      <c r="AL125" s="93">
        <f t="shared" si="100"/>
        <v>0</v>
      </c>
      <c r="AM125" s="94">
        <f t="shared" si="101"/>
        <v>0</v>
      </c>
      <c r="AN125" s="101">
        <f t="shared" si="81"/>
        <v>0.49711810679831542</v>
      </c>
      <c r="AO125" s="102">
        <f t="shared" si="102"/>
        <v>0.15568491027136178</v>
      </c>
      <c r="AP125" s="103">
        <f t="shared" si="103"/>
        <v>0.33772216243937725</v>
      </c>
      <c r="AQ125" s="101">
        <f t="shared" si="82"/>
        <v>0</v>
      </c>
      <c r="AR125" s="102">
        <f t="shared" si="127"/>
        <v>0</v>
      </c>
      <c r="AS125" s="103">
        <f t="shared" si="128"/>
        <v>0</v>
      </c>
      <c r="AT125" s="101">
        <f t="shared" si="86"/>
        <v>0</v>
      </c>
      <c r="AU125" s="102">
        <f t="shared" si="106"/>
        <v>0</v>
      </c>
      <c r="AV125" s="103">
        <f t="shared" si="107"/>
        <v>0</v>
      </c>
      <c r="AW125" s="92">
        <v>364</v>
      </c>
      <c r="AX125" s="93">
        <v>1179</v>
      </c>
      <c r="AY125" s="94">
        <v>394</v>
      </c>
      <c r="AZ125" s="92">
        <v>26</v>
      </c>
      <c r="BA125" s="93">
        <v>23</v>
      </c>
      <c r="BB125" s="94">
        <v>21</v>
      </c>
      <c r="BC125" s="92">
        <v>29</v>
      </c>
      <c r="BD125" s="93">
        <v>28</v>
      </c>
      <c r="BE125" s="94">
        <v>29</v>
      </c>
      <c r="BF125" s="92">
        <f t="shared" si="108"/>
        <v>6.253968253968254</v>
      </c>
      <c r="BG125" s="93">
        <f t="shared" si="109"/>
        <v>1.587301587301587</v>
      </c>
      <c r="BH125" s="94">
        <f t="shared" si="110"/>
        <v>1.9822291235334717</v>
      </c>
      <c r="BI125" s="92">
        <f t="shared" si="111"/>
        <v>4.5287356321839081</v>
      </c>
      <c r="BJ125" s="93">
        <f t="shared" si="112"/>
        <v>0.3448275862068968</v>
      </c>
      <c r="BK125" s="94">
        <f t="shared" si="113"/>
        <v>1.0198070607553369</v>
      </c>
      <c r="BL125" s="92">
        <v>115</v>
      </c>
      <c r="BM125" s="93">
        <v>106</v>
      </c>
      <c r="BN125" s="94">
        <v>115</v>
      </c>
      <c r="BO125" s="92">
        <v>8441</v>
      </c>
      <c r="BP125" s="93">
        <v>35377</v>
      </c>
      <c r="BQ125" s="94">
        <v>9535</v>
      </c>
      <c r="BR125" s="92">
        <f t="shared" si="87"/>
        <v>79.22928788673309</v>
      </c>
      <c r="BS125" s="93">
        <f t="shared" si="114"/>
        <v>2.3087310806674708</v>
      </c>
      <c r="BT125" s="94">
        <f t="shared" si="115"/>
        <v>3.8010542886326277</v>
      </c>
      <c r="BU125" s="92">
        <f t="shared" si="88"/>
        <v>1917.3889847715736</v>
      </c>
      <c r="BV125" s="93">
        <f t="shared" si="116"/>
        <v>133.63508367267264</v>
      </c>
      <c r="BW125" s="94">
        <f t="shared" si="117"/>
        <v>-345.90585831578846</v>
      </c>
      <c r="BX125" s="171">
        <f t="shared" si="89"/>
        <v>24.200507614213198</v>
      </c>
      <c r="BY125" s="253">
        <f t="shared" si="118"/>
        <v>1.0109471746527596</v>
      </c>
      <c r="BZ125" s="254">
        <f t="shared" si="119"/>
        <v>-5.8054296207316725</v>
      </c>
      <c r="CA125" s="101">
        <f t="shared" si="120"/>
        <v>0.93160723009281876</v>
      </c>
      <c r="CB125" s="102">
        <f t="shared" si="121"/>
        <v>0.10688812896922317</v>
      </c>
      <c r="CC125" s="250">
        <f t="shared" si="122"/>
        <v>1.7236591684961389E-2</v>
      </c>
      <c r="CD125" s="284"/>
      <c r="CE125" s="285"/>
      <c r="CF125" s="275"/>
    </row>
    <row r="126" spans="1:84" s="255" customFormat="1" ht="16.5" customHeight="1" x14ac:dyDescent="0.2">
      <c r="A126" s="142" t="s">
        <v>175</v>
      </c>
      <c r="B126" s="197" t="s">
        <v>237</v>
      </c>
      <c r="C126" s="93">
        <v>258.82600000000002</v>
      </c>
      <c r="D126" s="93">
        <v>1089.297</v>
      </c>
      <c r="E126" s="93">
        <v>288.72856999999999</v>
      </c>
      <c r="F126" s="92">
        <v>276.709</v>
      </c>
      <c r="G126" s="93">
        <v>1092.03</v>
      </c>
      <c r="H126" s="94">
        <v>289.27</v>
      </c>
      <c r="I126" s="159">
        <f t="shared" si="125"/>
        <v>0.99812828845023682</v>
      </c>
      <c r="J126" s="251">
        <f t="shared" si="90"/>
        <v>6.2755749067708533E-2</v>
      </c>
      <c r="K126" s="252">
        <f t="shared" si="91"/>
        <v>6.3096694808029152E-4</v>
      </c>
      <c r="L126" s="92">
        <v>204.45</v>
      </c>
      <c r="M126" s="93">
        <v>859.95100000000002</v>
      </c>
      <c r="N126" s="93">
        <v>222.946</v>
      </c>
      <c r="O126" s="101">
        <f t="shared" si="126"/>
        <v>0.77071939710305259</v>
      </c>
      <c r="P126" s="99">
        <f t="shared" si="92"/>
        <v>3.1856548406407392E-2</v>
      </c>
      <c r="Q126" s="100">
        <f t="shared" si="93"/>
        <v>-1.6759884601662556E-2</v>
      </c>
      <c r="R126" s="92">
        <v>67.107000000000014</v>
      </c>
      <c r="S126" s="93">
        <v>211.32399999999996</v>
      </c>
      <c r="T126" s="94">
        <v>60.162999999999982</v>
      </c>
      <c r="U126" s="101">
        <f t="shared" si="84"/>
        <v>0.20798216199398481</v>
      </c>
      <c r="V126" s="102">
        <f t="shared" si="94"/>
        <v>-3.4536151468895021E-2</v>
      </c>
      <c r="W126" s="103">
        <f t="shared" si="95"/>
        <v>1.446733181532675E-2</v>
      </c>
      <c r="X126" s="92">
        <v>5.1520000000000001</v>
      </c>
      <c r="Y126" s="93">
        <v>20.754999999999999</v>
      </c>
      <c r="Z126" s="94">
        <v>6.1609999999999996</v>
      </c>
      <c r="AA126" s="101">
        <f t="shared" si="85"/>
        <v>2.129844090296263E-2</v>
      </c>
      <c r="AB126" s="102">
        <f t="shared" si="96"/>
        <v>2.6796030624876184E-3</v>
      </c>
      <c r="AC126" s="103">
        <f t="shared" si="97"/>
        <v>2.2925527863357983E-3</v>
      </c>
      <c r="AD126" s="92">
        <v>108.91500000000001</v>
      </c>
      <c r="AE126" s="93">
        <v>105.13566999999999</v>
      </c>
      <c r="AF126" s="93">
        <v>127.09</v>
      </c>
      <c r="AG126" s="93">
        <f t="shared" si="98"/>
        <v>18.174999999999997</v>
      </c>
      <c r="AH126" s="94">
        <f t="shared" si="99"/>
        <v>21.954330000000013</v>
      </c>
      <c r="AI126" s="92">
        <v>0</v>
      </c>
      <c r="AJ126" s="93">
        <v>0</v>
      </c>
      <c r="AK126" s="93">
        <v>0</v>
      </c>
      <c r="AL126" s="93">
        <f t="shared" si="100"/>
        <v>0</v>
      </c>
      <c r="AM126" s="94">
        <f t="shared" si="101"/>
        <v>0</v>
      </c>
      <c r="AN126" s="101">
        <f t="shared" si="81"/>
        <v>0.44017119608218891</v>
      </c>
      <c r="AO126" s="102">
        <f t="shared" si="102"/>
        <v>1.9367258301595025E-2</v>
      </c>
      <c r="AP126" s="103">
        <f t="shared" si="103"/>
        <v>0.34365420393036988</v>
      </c>
      <c r="AQ126" s="101">
        <f t="shared" si="82"/>
        <v>0</v>
      </c>
      <c r="AR126" s="102">
        <f t="shared" si="127"/>
        <v>0</v>
      </c>
      <c r="AS126" s="103">
        <f t="shared" si="128"/>
        <v>0</v>
      </c>
      <c r="AT126" s="101">
        <f t="shared" si="86"/>
        <v>0</v>
      </c>
      <c r="AU126" s="102">
        <f t="shared" si="106"/>
        <v>0</v>
      </c>
      <c r="AV126" s="103">
        <f t="shared" si="107"/>
        <v>0</v>
      </c>
      <c r="AW126" s="92">
        <v>216</v>
      </c>
      <c r="AX126" s="93">
        <v>731</v>
      </c>
      <c r="AY126" s="94">
        <v>347</v>
      </c>
      <c r="AZ126" s="92">
        <v>7.9</v>
      </c>
      <c r="BA126" s="93">
        <v>8</v>
      </c>
      <c r="BB126" s="94">
        <v>9</v>
      </c>
      <c r="BC126" s="92">
        <v>18.7</v>
      </c>
      <c r="BD126" s="93">
        <v>18</v>
      </c>
      <c r="BE126" s="94">
        <v>20</v>
      </c>
      <c r="BF126" s="92">
        <f t="shared" si="108"/>
        <v>12.851851851851853</v>
      </c>
      <c r="BG126" s="93">
        <f t="shared" si="109"/>
        <v>3.737927801218941</v>
      </c>
      <c r="BH126" s="94">
        <f t="shared" si="110"/>
        <v>5.2372685185185199</v>
      </c>
      <c r="BI126" s="92">
        <f t="shared" si="111"/>
        <v>5.7833333333333341</v>
      </c>
      <c r="BJ126" s="93">
        <f t="shared" si="112"/>
        <v>1.9330659536541899</v>
      </c>
      <c r="BK126" s="94">
        <f t="shared" si="113"/>
        <v>2.3990740740740746</v>
      </c>
      <c r="BL126" s="92">
        <v>65</v>
      </c>
      <c r="BM126" s="93">
        <v>65</v>
      </c>
      <c r="BN126" s="94">
        <v>65</v>
      </c>
      <c r="BO126" s="92">
        <v>4556</v>
      </c>
      <c r="BP126" s="93">
        <v>19278</v>
      </c>
      <c r="BQ126" s="94">
        <v>5090</v>
      </c>
      <c r="BR126" s="92">
        <f t="shared" si="87"/>
        <v>56.831041257367389</v>
      </c>
      <c r="BS126" s="93">
        <f t="shared" si="114"/>
        <v>-3.9040333694982863</v>
      </c>
      <c r="BT126" s="94">
        <f t="shared" si="115"/>
        <v>0.18460490504868687</v>
      </c>
      <c r="BU126" s="92">
        <f t="shared" si="88"/>
        <v>833.63112391930838</v>
      </c>
      <c r="BV126" s="93">
        <f t="shared" si="116"/>
        <v>-447.42906126587684</v>
      </c>
      <c r="BW126" s="94">
        <f t="shared" si="117"/>
        <v>-660.25396499998021</v>
      </c>
      <c r="BX126" s="171">
        <f t="shared" si="89"/>
        <v>14.668587896253602</v>
      </c>
      <c r="BY126" s="253">
        <f t="shared" si="118"/>
        <v>-6.4240046963389901</v>
      </c>
      <c r="BZ126" s="254">
        <f t="shared" si="119"/>
        <v>-11.703505127002213</v>
      </c>
      <c r="CA126" s="101">
        <f t="shared" si="120"/>
        <v>0.87986171132238544</v>
      </c>
      <c r="CB126" s="102">
        <f t="shared" si="121"/>
        <v>9.2307692307692202E-2</v>
      </c>
      <c r="CC126" s="250">
        <f t="shared" si="122"/>
        <v>6.7301121227548721E-2</v>
      </c>
      <c r="CD126" s="284"/>
      <c r="CE126" s="285"/>
      <c r="CF126" s="275"/>
    </row>
    <row r="127" spans="1:84" ht="14.25" customHeight="1" thickBot="1" x14ac:dyDescent="0.25">
      <c r="A127" s="144" t="s">
        <v>183</v>
      </c>
      <c r="B127" s="200" t="s">
        <v>238</v>
      </c>
      <c r="C127" s="116">
        <v>334.84300000000002</v>
      </c>
      <c r="D127" s="116">
        <v>1464.951</v>
      </c>
      <c r="E127" s="120">
        <v>341.14699999999999</v>
      </c>
      <c r="F127" s="153">
        <v>331.4</v>
      </c>
      <c r="G127" s="116">
        <v>1447.7950000000001</v>
      </c>
      <c r="H127" s="121">
        <v>329.24299999999999</v>
      </c>
      <c r="I127" s="238">
        <f t="shared" si="125"/>
        <v>1.0361556661796909</v>
      </c>
      <c r="J127" s="239">
        <f t="shared" si="90"/>
        <v>2.5766408485061953E-2</v>
      </c>
      <c r="K127" s="240">
        <f t="shared" si="91"/>
        <v>2.4305922258762935E-2</v>
      </c>
      <c r="L127" s="153">
        <v>255.78100000000001</v>
      </c>
      <c r="M127" s="116">
        <v>1129.7</v>
      </c>
      <c r="N127" s="116">
        <v>249.51599999999999</v>
      </c>
      <c r="O127" s="164">
        <f t="shared" si="126"/>
        <v>0.75784754725233339</v>
      </c>
      <c r="P127" s="241">
        <f t="shared" si="92"/>
        <v>-1.3972006157443428E-2</v>
      </c>
      <c r="Q127" s="242">
        <f t="shared" si="93"/>
        <v>-2.2442479995999465E-2</v>
      </c>
      <c r="R127" s="153">
        <v>63.70499999999997</v>
      </c>
      <c r="S127" s="120">
        <v>270.32900000000001</v>
      </c>
      <c r="T127" s="121">
        <v>69.756</v>
      </c>
      <c r="U127" s="164">
        <f t="shared" si="84"/>
        <v>0.21186783014369326</v>
      </c>
      <c r="V127" s="192">
        <f t="shared" si="94"/>
        <v>1.9637896528726523E-2</v>
      </c>
      <c r="W127" s="243">
        <f t="shared" si="95"/>
        <v>2.515009731549589E-2</v>
      </c>
      <c r="X127" s="153">
        <v>11.914</v>
      </c>
      <c r="Y127" s="116">
        <v>47.765999999999998</v>
      </c>
      <c r="Z127" s="154">
        <v>9.9710000000000001</v>
      </c>
      <c r="AA127" s="164">
        <f t="shared" si="85"/>
        <v>3.0284622603973358E-2</v>
      </c>
      <c r="AB127" s="192">
        <f t="shared" si="96"/>
        <v>-5.6658903712831325E-3</v>
      </c>
      <c r="AC127" s="243">
        <f t="shared" si="97"/>
        <v>-2.7076173194964699E-3</v>
      </c>
      <c r="AD127" s="153">
        <v>35.174999999999997</v>
      </c>
      <c r="AE127" s="116">
        <v>64.043999999999997</v>
      </c>
      <c r="AF127" s="116">
        <v>108.619</v>
      </c>
      <c r="AG127" s="116">
        <f t="shared" si="98"/>
        <v>73.444000000000003</v>
      </c>
      <c r="AH127" s="154">
        <f t="shared" si="99"/>
        <v>44.575000000000003</v>
      </c>
      <c r="AI127" s="153">
        <v>0</v>
      </c>
      <c r="AJ127" s="116">
        <v>0</v>
      </c>
      <c r="AK127" s="116">
        <v>0</v>
      </c>
      <c r="AL127" s="116">
        <f t="shared" si="100"/>
        <v>0</v>
      </c>
      <c r="AM127" s="154">
        <f t="shared" si="101"/>
        <v>0</v>
      </c>
      <c r="AN127" s="164">
        <f t="shared" si="81"/>
        <v>0.31839353709691132</v>
      </c>
      <c r="AO127" s="192">
        <f t="shared" si="102"/>
        <v>0.21334430506876678</v>
      </c>
      <c r="AP127" s="243">
        <f t="shared" si="103"/>
        <v>0.27467603391762407</v>
      </c>
      <c r="AQ127" s="164">
        <f t="shared" si="82"/>
        <v>0</v>
      </c>
      <c r="AR127" s="192">
        <f t="shared" si="127"/>
        <v>0</v>
      </c>
      <c r="AS127" s="243">
        <f t="shared" si="128"/>
        <v>0</v>
      </c>
      <c r="AT127" s="164">
        <f t="shared" si="86"/>
        <v>0</v>
      </c>
      <c r="AU127" s="192">
        <f t="shared" si="106"/>
        <v>0</v>
      </c>
      <c r="AV127" s="243">
        <f t="shared" si="107"/>
        <v>0</v>
      </c>
      <c r="AW127" s="153">
        <v>207</v>
      </c>
      <c r="AX127" s="116">
        <v>829</v>
      </c>
      <c r="AY127" s="154">
        <v>175</v>
      </c>
      <c r="AZ127" s="153">
        <v>8</v>
      </c>
      <c r="BA127" s="116">
        <v>8</v>
      </c>
      <c r="BB127" s="154">
        <v>6</v>
      </c>
      <c r="BC127" s="153">
        <v>22</v>
      </c>
      <c r="BD127" s="116">
        <v>22</v>
      </c>
      <c r="BE127" s="154">
        <v>23</v>
      </c>
      <c r="BF127" s="119">
        <f t="shared" si="108"/>
        <v>9.7222222222222232</v>
      </c>
      <c r="BG127" s="120">
        <f t="shared" si="109"/>
        <v>1.0972222222222232</v>
      </c>
      <c r="BH127" s="121">
        <f t="shared" si="110"/>
        <v>1.0868055555555571</v>
      </c>
      <c r="BI127" s="119">
        <f t="shared" si="111"/>
        <v>2.5362318840579712</v>
      </c>
      <c r="BJ127" s="120">
        <f t="shared" si="112"/>
        <v>-0.60013175230566507</v>
      </c>
      <c r="BK127" s="121">
        <f t="shared" si="113"/>
        <v>-0.60391963109354396</v>
      </c>
      <c r="BL127" s="153">
        <v>80</v>
      </c>
      <c r="BM127" s="116">
        <v>80</v>
      </c>
      <c r="BN127" s="154">
        <v>80</v>
      </c>
      <c r="BO127" s="153">
        <v>5593</v>
      </c>
      <c r="BP127" s="116">
        <v>22979</v>
      </c>
      <c r="BQ127" s="154">
        <v>4782</v>
      </c>
      <c r="BR127" s="153">
        <f t="shared" si="87"/>
        <v>68.850480970305313</v>
      </c>
      <c r="BS127" s="116">
        <f t="shared" si="114"/>
        <v>9.5978437452025034</v>
      </c>
      <c r="BT127" s="154">
        <f t="shared" si="115"/>
        <v>5.8453458469317994</v>
      </c>
      <c r="BU127" s="153">
        <f t="shared" si="88"/>
        <v>1881.3885714285714</v>
      </c>
      <c r="BV127" s="116">
        <f t="shared" si="116"/>
        <v>280.42238785369204</v>
      </c>
      <c r="BW127" s="154">
        <f t="shared" si="117"/>
        <v>134.95310701361359</v>
      </c>
      <c r="BX127" s="172">
        <f t="shared" si="89"/>
        <v>27.325714285714287</v>
      </c>
      <c r="BY127" s="244">
        <f t="shared" si="118"/>
        <v>0.30639061421670277</v>
      </c>
      <c r="BZ127" s="245">
        <f t="shared" si="119"/>
        <v>-0.39322419438221345</v>
      </c>
      <c r="CA127" s="128">
        <f t="shared" si="120"/>
        <v>0.67162921348314608</v>
      </c>
      <c r="CB127" s="129">
        <f>CA127-(BO127/BL127)/89</f>
        <v>-0.11390449438202244</v>
      </c>
      <c r="CC127" s="289">
        <f>CA127-(BP127/BM127)/365</f>
        <v>-0.11532284131137449</v>
      </c>
      <c r="CD127" s="284"/>
      <c r="CE127" s="285"/>
      <c r="CF127" s="275"/>
    </row>
    <row r="128" spans="1:84" x14ac:dyDescent="0.2">
      <c r="CE128" s="284"/>
    </row>
    <row r="129" spans="83:83" x14ac:dyDescent="0.2">
      <c r="CE129" s="284"/>
    </row>
  </sheetData>
  <sheetProtection algorithmName="SHA-512" hashValue="3z0aemQr9xqgSm3Mzyaeg8wOVtxLGsUZJC5N/2zqCPHlNgfIaj8H7oemgi3OSu/AEoQFkz131yHk7n7O88kGEw==" saltValue="H0t1Y/zenMFs3lBBfYbSZQ==" spinCount="100000" sheet="1" objects="1" scenarios="1"/>
  <mergeCells count="27">
    <mergeCell ref="L1:N1"/>
    <mergeCell ref="A1:A2"/>
    <mergeCell ref="B1:B2"/>
    <mergeCell ref="C1:E1"/>
    <mergeCell ref="F1:H1"/>
    <mergeCell ref="I1:K1"/>
    <mergeCell ref="AZ1:BB1"/>
    <mergeCell ref="O1:Q1"/>
    <mergeCell ref="R1:T1"/>
    <mergeCell ref="U1:W1"/>
    <mergeCell ref="X1:Z1"/>
    <mergeCell ref="AA1:AC1"/>
    <mergeCell ref="AD1:AH1"/>
    <mergeCell ref="AI1:AM1"/>
    <mergeCell ref="AN1:AP1"/>
    <mergeCell ref="AQ1:AS1"/>
    <mergeCell ref="AT1:AV1"/>
    <mergeCell ref="AW1:AY1"/>
    <mergeCell ref="BU1:BW1"/>
    <mergeCell ref="BX1:BZ1"/>
    <mergeCell ref="CA1:CC1"/>
    <mergeCell ref="BC1:BE1"/>
    <mergeCell ref="BF1:BH1"/>
    <mergeCell ref="BI1:BK1"/>
    <mergeCell ref="BL1:BN1"/>
    <mergeCell ref="BO1:BQ1"/>
    <mergeCell ref="BR1:BT1"/>
  </mergeCells>
  <pageMargins left="0.19685039370078741" right="0.19685039370078741" top="0.15748031496062992" bottom="0.15748031496062992" header="0.31496062992125984" footer="0.31496062992125984"/>
  <pageSetup paperSize="9" scale="30" fitToWidth="3" orientation="landscape" r:id="rId1"/>
  <colBreaks count="1" manualBreakCount="1">
    <brk id="63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81"/>
  <sheetViews>
    <sheetView showGridLines="0" showZeros="0" zoomScale="84" zoomScaleNormal="84" zoomScaleSheetLayoutView="100" workbookViewId="0">
      <pane xSplit="11" ySplit="6" topLeftCell="L7" activePane="bottomRight" state="frozen"/>
      <selection pane="topRight" activeCell="L1" sqref="L1"/>
      <selection pane="bottomLeft" activeCell="A7" sqref="A7"/>
      <selection pane="bottomRight" sqref="A1:Y1"/>
    </sheetView>
  </sheetViews>
  <sheetFormatPr defaultRowHeight="12.75" x14ac:dyDescent="0.2"/>
  <cols>
    <col min="1" max="1" width="14.5703125" style="335" customWidth="1"/>
    <col min="2" max="2" width="12.140625" style="335" hidden="1" customWidth="1"/>
    <col min="3" max="3" width="46.7109375" style="336" customWidth="1"/>
    <col min="4" max="11" width="11.7109375" style="337" hidden="1" customWidth="1"/>
    <col min="12" max="12" width="12" style="338" customWidth="1"/>
    <col min="13" max="13" width="12.140625" style="338" customWidth="1"/>
    <col min="14" max="15" width="12" style="339" customWidth="1"/>
    <col min="16" max="17" width="12" style="338" customWidth="1"/>
    <col min="18" max="25" width="12" style="291" customWidth="1"/>
    <col min="26" max="26" width="13" style="291" customWidth="1"/>
    <col min="27" max="27" width="7.7109375" style="291" customWidth="1"/>
    <col min="28" max="16384" width="9.140625" style="291"/>
  </cols>
  <sheetData>
    <row r="1" spans="1:38" ht="28.5" customHeight="1" x14ac:dyDescent="0.2">
      <c r="A1" s="370" t="s">
        <v>250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</row>
    <row r="2" spans="1:38" ht="100.5" customHeight="1" thickBot="1" x14ac:dyDescent="0.25">
      <c r="A2" s="371" t="s">
        <v>997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1:38" s="293" customFormat="1" ht="39" customHeight="1" x14ac:dyDescent="0.2">
      <c r="A3" s="372" t="s">
        <v>88</v>
      </c>
      <c r="B3" s="292"/>
      <c r="C3" s="375" t="s">
        <v>251</v>
      </c>
      <c r="D3" s="378" t="s">
        <v>252</v>
      </c>
      <c r="E3" s="379"/>
      <c r="F3" s="379"/>
      <c r="G3" s="380"/>
      <c r="H3" s="378" t="s">
        <v>253</v>
      </c>
      <c r="I3" s="379"/>
      <c r="J3" s="379"/>
      <c r="K3" s="380"/>
      <c r="L3" s="381" t="s">
        <v>254</v>
      </c>
      <c r="M3" s="382"/>
      <c r="N3" s="382"/>
      <c r="O3" s="382"/>
      <c r="P3" s="382"/>
      <c r="Q3" s="383"/>
      <c r="R3" s="384" t="s">
        <v>255</v>
      </c>
      <c r="S3" s="385"/>
      <c r="T3" s="385"/>
      <c r="U3" s="386"/>
      <c r="V3" s="384" t="s">
        <v>256</v>
      </c>
      <c r="W3" s="385"/>
      <c r="X3" s="385"/>
      <c r="Y3" s="386"/>
      <c r="Z3" s="291"/>
      <c r="AA3" s="291"/>
      <c r="AB3" s="291"/>
      <c r="AC3" s="291"/>
      <c r="AD3" s="291"/>
    </row>
    <row r="4" spans="1:38" s="293" customFormat="1" ht="55.5" customHeight="1" x14ac:dyDescent="0.2">
      <c r="A4" s="373"/>
      <c r="B4" s="294"/>
      <c r="C4" s="376"/>
      <c r="D4" s="387" t="s">
        <v>257</v>
      </c>
      <c r="E4" s="391" t="s">
        <v>258</v>
      </c>
      <c r="F4" s="391" t="s">
        <v>259</v>
      </c>
      <c r="G4" s="393" t="s">
        <v>260</v>
      </c>
      <c r="H4" s="387" t="s">
        <v>257</v>
      </c>
      <c r="I4" s="391" t="s">
        <v>258</v>
      </c>
      <c r="J4" s="391" t="s">
        <v>259</v>
      </c>
      <c r="K4" s="393" t="s">
        <v>260</v>
      </c>
      <c r="L4" s="395" t="s">
        <v>257</v>
      </c>
      <c r="M4" s="389" t="s">
        <v>261</v>
      </c>
      <c r="N4" s="389" t="s">
        <v>262</v>
      </c>
      <c r="O4" s="389" t="s">
        <v>263</v>
      </c>
      <c r="P4" s="389" t="s">
        <v>264</v>
      </c>
      <c r="Q4" s="397" t="s">
        <v>265</v>
      </c>
      <c r="R4" s="395" t="s">
        <v>257</v>
      </c>
      <c r="S4" s="389" t="s">
        <v>261</v>
      </c>
      <c r="T4" s="389" t="s">
        <v>264</v>
      </c>
      <c r="U4" s="397" t="s">
        <v>265</v>
      </c>
      <c r="V4" s="395" t="s">
        <v>257</v>
      </c>
      <c r="W4" s="389" t="s">
        <v>261</v>
      </c>
      <c r="X4" s="389" t="s">
        <v>264</v>
      </c>
      <c r="Y4" s="397" t="s">
        <v>265</v>
      </c>
      <c r="Z4" s="291"/>
      <c r="AA4" s="291"/>
      <c r="AB4" s="291"/>
      <c r="AC4" s="291"/>
      <c r="AD4" s="291"/>
    </row>
    <row r="5" spans="1:38" s="293" customFormat="1" ht="45.75" customHeight="1" thickBot="1" x14ac:dyDescent="0.25">
      <c r="A5" s="374"/>
      <c r="B5" s="295"/>
      <c r="C5" s="377"/>
      <c r="D5" s="388"/>
      <c r="E5" s="392"/>
      <c r="F5" s="392"/>
      <c r="G5" s="394"/>
      <c r="H5" s="388"/>
      <c r="I5" s="392"/>
      <c r="J5" s="392"/>
      <c r="K5" s="394"/>
      <c r="L5" s="396"/>
      <c r="M5" s="390"/>
      <c r="N5" s="390"/>
      <c r="O5" s="390"/>
      <c r="P5" s="390"/>
      <c r="Q5" s="398"/>
      <c r="R5" s="396"/>
      <c r="S5" s="390"/>
      <c r="T5" s="390"/>
      <c r="U5" s="398"/>
      <c r="V5" s="396"/>
      <c r="W5" s="390"/>
      <c r="X5" s="390"/>
      <c r="Y5" s="398"/>
      <c r="Z5" s="291"/>
      <c r="AA5" s="291"/>
      <c r="AB5" s="291"/>
      <c r="AC5" s="291"/>
      <c r="AD5" s="291"/>
    </row>
    <row r="6" spans="1:38" s="299" customFormat="1" ht="15" customHeight="1" thickBot="1" x14ac:dyDescent="0.3">
      <c r="A6" s="296"/>
      <c r="B6" s="297"/>
      <c r="C6" s="349" t="s">
        <v>266</v>
      </c>
      <c r="D6" s="340">
        <f t="shared" ref="D6:Y6" si="0">SUBTOTAL(9,D7:D381)</f>
        <v>530000</v>
      </c>
      <c r="E6" s="341">
        <f t="shared" si="0"/>
        <v>454685773.69999981</v>
      </c>
      <c r="F6" s="341">
        <f t="shared" si="0"/>
        <v>6311924.6999999983</v>
      </c>
      <c r="G6" s="342">
        <f t="shared" si="0"/>
        <v>145240601.67999998</v>
      </c>
      <c r="H6" s="340">
        <f t="shared" si="0"/>
        <v>444070</v>
      </c>
      <c r="I6" s="341">
        <f t="shared" si="0"/>
        <v>677441469.64999986</v>
      </c>
      <c r="J6" s="341">
        <f t="shared" si="0"/>
        <v>15706097</v>
      </c>
      <c r="K6" s="342">
        <f t="shared" si="0"/>
        <v>170768812.20000002</v>
      </c>
      <c r="L6" s="343">
        <f t="shared" si="0"/>
        <v>376958</v>
      </c>
      <c r="M6" s="344">
        <f t="shared" si="0"/>
        <v>518696174.9200002</v>
      </c>
      <c r="N6" s="344">
        <f t="shared" si="0"/>
        <v>482592945.64000028</v>
      </c>
      <c r="O6" s="344">
        <f t="shared" si="0"/>
        <v>36103229.280000001</v>
      </c>
      <c r="P6" s="344">
        <f t="shared" si="0"/>
        <v>5055823.24</v>
      </c>
      <c r="Q6" s="345">
        <f t="shared" si="0"/>
        <v>163558286.44</v>
      </c>
      <c r="R6" s="346">
        <f t="shared" si="0"/>
        <v>-153042</v>
      </c>
      <c r="S6" s="347">
        <f t="shared" si="0"/>
        <v>64010401.220000021</v>
      </c>
      <c r="T6" s="347">
        <f t="shared" si="0"/>
        <v>-1256101.4600000002</v>
      </c>
      <c r="U6" s="348">
        <f t="shared" si="0"/>
        <v>18317684.760000005</v>
      </c>
      <c r="V6" s="346">
        <f t="shared" si="0"/>
        <v>-67112</v>
      </c>
      <c r="W6" s="347">
        <f t="shared" si="0"/>
        <v>-158745294.73000005</v>
      </c>
      <c r="X6" s="347">
        <f t="shared" si="0"/>
        <v>-10650273.76</v>
      </c>
      <c r="Y6" s="348">
        <f t="shared" si="0"/>
        <v>-7210525.7600000156</v>
      </c>
      <c r="Z6" s="291"/>
      <c r="AA6" s="298"/>
      <c r="AB6" s="291"/>
      <c r="AC6" s="291"/>
      <c r="AD6" s="291"/>
      <c r="AE6" s="293"/>
      <c r="AF6" s="293"/>
      <c r="AG6" s="293"/>
      <c r="AH6" s="293"/>
      <c r="AI6" s="293"/>
      <c r="AJ6" s="293"/>
      <c r="AK6" s="293"/>
      <c r="AL6" s="293"/>
    </row>
    <row r="7" spans="1:38" s="312" customFormat="1" ht="13.5" customHeight="1" x14ac:dyDescent="0.25">
      <c r="A7" s="300" t="s">
        <v>91</v>
      </c>
      <c r="B7" s="301" t="s">
        <v>267</v>
      </c>
      <c r="C7" s="301" t="s">
        <v>268</v>
      </c>
      <c r="D7" s="302">
        <v>0</v>
      </c>
      <c r="E7" s="303">
        <v>32534</v>
      </c>
      <c r="F7" s="303">
        <v>0</v>
      </c>
      <c r="G7" s="304">
        <v>0</v>
      </c>
      <c r="H7" s="302">
        <v>0</v>
      </c>
      <c r="I7" s="303">
        <v>41874</v>
      </c>
      <c r="J7" s="303">
        <v>0</v>
      </c>
      <c r="K7" s="304">
        <v>0</v>
      </c>
      <c r="L7" s="305">
        <v>0</v>
      </c>
      <c r="M7" s="306">
        <v>27830</v>
      </c>
      <c r="N7" s="306">
        <v>27830</v>
      </c>
      <c r="O7" s="306">
        <v>0</v>
      </c>
      <c r="P7" s="306">
        <v>0</v>
      </c>
      <c r="Q7" s="307">
        <v>0</v>
      </c>
      <c r="R7" s="308">
        <f>L7-D7</f>
        <v>0</v>
      </c>
      <c r="S7" s="309">
        <f>M7-E7</f>
        <v>-4704</v>
      </c>
      <c r="T7" s="309">
        <f>P7-F7</f>
        <v>0</v>
      </c>
      <c r="U7" s="310">
        <f t="shared" ref="U7:U64" si="1">Q7-G7</f>
        <v>0</v>
      </c>
      <c r="V7" s="308">
        <f>L7-H7</f>
        <v>0</v>
      </c>
      <c r="W7" s="309">
        <f>M7-I7</f>
        <v>-14044</v>
      </c>
      <c r="X7" s="309">
        <f>P7-J7</f>
        <v>0</v>
      </c>
      <c r="Y7" s="310">
        <f>Q7-K7</f>
        <v>0</v>
      </c>
      <c r="Z7" s="311"/>
      <c r="AA7" s="298"/>
      <c r="AB7" s="311">
        <f>P7-F7-T7</f>
        <v>0</v>
      </c>
      <c r="AC7" s="311">
        <f>Q7-G7-U7</f>
        <v>0</v>
      </c>
      <c r="AD7" s="291"/>
      <c r="AE7" s="291"/>
      <c r="AF7" s="291"/>
      <c r="AG7" s="291"/>
      <c r="AH7" s="291"/>
      <c r="AI7" s="291"/>
      <c r="AJ7" s="291"/>
      <c r="AK7" s="291"/>
      <c r="AL7" s="291"/>
    </row>
    <row r="8" spans="1:38" s="312" customFormat="1" ht="13.5" customHeight="1" x14ac:dyDescent="0.25">
      <c r="A8" s="313" t="s">
        <v>91</v>
      </c>
      <c r="B8" s="314" t="s">
        <v>269</v>
      </c>
      <c r="C8" s="314" t="s">
        <v>270</v>
      </c>
      <c r="D8" s="315">
        <v>0</v>
      </c>
      <c r="E8" s="316">
        <v>29681</v>
      </c>
      <c r="F8" s="316">
        <v>0</v>
      </c>
      <c r="G8" s="317">
        <v>0</v>
      </c>
      <c r="H8" s="315">
        <v>0</v>
      </c>
      <c r="I8" s="316">
        <v>34579</v>
      </c>
      <c r="J8" s="316">
        <v>0</v>
      </c>
      <c r="K8" s="317">
        <v>0</v>
      </c>
      <c r="L8" s="318">
        <v>0</v>
      </c>
      <c r="M8" s="319">
        <v>15471</v>
      </c>
      <c r="N8" s="319">
        <v>15471</v>
      </c>
      <c r="O8" s="319">
        <v>0</v>
      </c>
      <c r="P8" s="319">
        <v>0</v>
      </c>
      <c r="Q8" s="320">
        <v>0</v>
      </c>
      <c r="R8" s="321">
        <f t="shared" ref="R8:S64" si="2">L8-D8</f>
        <v>0</v>
      </c>
      <c r="S8" s="322">
        <f t="shared" si="2"/>
        <v>-14210</v>
      </c>
      <c r="T8" s="322">
        <f t="shared" ref="T8:U65" si="3">P8-F8</f>
        <v>0</v>
      </c>
      <c r="U8" s="323">
        <f t="shared" si="1"/>
        <v>0</v>
      </c>
      <c r="V8" s="321">
        <f t="shared" ref="V8:W65" si="4">L8-H8</f>
        <v>0</v>
      </c>
      <c r="W8" s="322">
        <f t="shared" si="4"/>
        <v>-19108</v>
      </c>
      <c r="X8" s="322">
        <f t="shared" ref="X8:Y65" si="5">P8-J8</f>
        <v>0</v>
      </c>
      <c r="Y8" s="323">
        <f t="shared" si="5"/>
        <v>0</v>
      </c>
      <c r="Z8" s="311"/>
      <c r="AA8" s="298"/>
      <c r="AB8" s="311">
        <f t="shared" ref="AB8:AC63" si="6">P8-F8-T8</f>
        <v>0</v>
      </c>
      <c r="AC8" s="311">
        <f t="shared" si="6"/>
        <v>0</v>
      </c>
      <c r="AD8" s="291"/>
      <c r="AE8" s="291"/>
      <c r="AF8" s="291"/>
      <c r="AG8" s="291"/>
      <c r="AH8" s="291"/>
      <c r="AI8" s="291"/>
      <c r="AJ8" s="291"/>
      <c r="AK8" s="291"/>
      <c r="AL8" s="291"/>
    </row>
    <row r="9" spans="1:38" s="312" customFormat="1" ht="13.5" customHeight="1" x14ac:dyDescent="0.25">
      <c r="A9" s="313" t="s">
        <v>91</v>
      </c>
      <c r="B9" s="314" t="s">
        <v>271</v>
      </c>
      <c r="C9" s="314" t="s">
        <v>272</v>
      </c>
      <c r="D9" s="315">
        <v>3367</v>
      </c>
      <c r="E9" s="316">
        <v>2718098.4</v>
      </c>
      <c r="F9" s="316">
        <v>11484.800000000001</v>
      </c>
      <c r="G9" s="317">
        <v>0</v>
      </c>
      <c r="H9" s="315">
        <v>2517</v>
      </c>
      <c r="I9" s="316">
        <v>3662317.8999999994</v>
      </c>
      <c r="J9" s="316">
        <v>38668</v>
      </c>
      <c r="K9" s="317">
        <v>0</v>
      </c>
      <c r="L9" s="318">
        <v>1936</v>
      </c>
      <c r="M9" s="319">
        <v>2449359.2000000002</v>
      </c>
      <c r="N9" s="319">
        <v>2232039.2000000002</v>
      </c>
      <c r="O9" s="319">
        <v>217320</v>
      </c>
      <c r="P9" s="319">
        <v>0</v>
      </c>
      <c r="Q9" s="320">
        <v>0</v>
      </c>
      <c r="R9" s="321">
        <f t="shared" si="2"/>
        <v>-1431</v>
      </c>
      <c r="S9" s="322">
        <f t="shared" si="2"/>
        <v>-268739.19999999972</v>
      </c>
      <c r="T9" s="322">
        <f t="shared" si="3"/>
        <v>-11484.800000000001</v>
      </c>
      <c r="U9" s="323">
        <f t="shared" si="1"/>
        <v>0</v>
      </c>
      <c r="V9" s="321">
        <f t="shared" si="4"/>
        <v>-581</v>
      </c>
      <c r="W9" s="322">
        <f t="shared" si="4"/>
        <v>-1212958.6999999993</v>
      </c>
      <c r="X9" s="322">
        <f t="shared" si="5"/>
        <v>-38668</v>
      </c>
      <c r="Y9" s="323">
        <f t="shared" si="5"/>
        <v>0</v>
      </c>
      <c r="Z9" s="311"/>
      <c r="AA9" s="298"/>
      <c r="AB9" s="311">
        <f t="shared" si="6"/>
        <v>0</v>
      </c>
      <c r="AC9" s="311">
        <f t="shared" si="6"/>
        <v>0</v>
      </c>
      <c r="AD9" s="291"/>
      <c r="AE9" s="291"/>
      <c r="AF9" s="291"/>
      <c r="AG9" s="291"/>
      <c r="AH9" s="291"/>
      <c r="AI9" s="291"/>
      <c r="AJ9" s="291"/>
      <c r="AK9" s="291"/>
      <c r="AL9" s="291"/>
    </row>
    <row r="10" spans="1:38" s="312" customFormat="1" ht="13.5" customHeight="1" x14ac:dyDescent="0.25">
      <c r="A10" s="313" t="s">
        <v>91</v>
      </c>
      <c r="B10" s="314" t="s">
        <v>273</v>
      </c>
      <c r="C10" s="314" t="s">
        <v>274</v>
      </c>
      <c r="D10" s="315">
        <v>3192</v>
      </c>
      <c r="E10" s="316">
        <v>2790795</v>
      </c>
      <c r="F10" s="316">
        <v>29602.799999999999</v>
      </c>
      <c r="G10" s="317">
        <v>0</v>
      </c>
      <c r="H10" s="315">
        <v>2191</v>
      </c>
      <c r="I10" s="316">
        <v>3354973.76</v>
      </c>
      <c r="J10" s="316">
        <v>16495</v>
      </c>
      <c r="K10" s="317">
        <v>0</v>
      </c>
      <c r="L10" s="318">
        <v>2447</v>
      </c>
      <c r="M10" s="319">
        <v>2721246.7299999995</v>
      </c>
      <c r="N10" s="319">
        <v>2565126.7299999995</v>
      </c>
      <c r="O10" s="319">
        <v>156120</v>
      </c>
      <c r="P10" s="319">
        <v>12622</v>
      </c>
      <c r="Q10" s="320">
        <v>0</v>
      </c>
      <c r="R10" s="321">
        <f t="shared" si="2"/>
        <v>-745</v>
      </c>
      <c r="S10" s="322">
        <f t="shared" si="2"/>
        <v>-69548.270000000484</v>
      </c>
      <c r="T10" s="322">
        <f t="shared" si="3"/>
        <v>-16980.8</v>
      </c>
      <c r="U10" s="323">
        <f t="shared" si="1"/>
        <v>0</v>
      </c>
      <c r="V10" s="321">
        <f t="shared" si="4"/>
        <v>256</v>
      </c>
      <c r="W10" s="322">
        <f t="shared" si="4"/>
        <v>-633727.03000000026</v>
      </c>
      <c r="X10" s="322">
        <f t="shared" si="5"/>
        <v>-3873</v>
      </c>
      <c r="Y10" s="323">
        <f t="shared" si="5"/>
        <v>0</v>
      </c>
      <c r="Z10" s="311"/>
      <c r="AA10" s="298"/>
      <c r="AB10" s="311">
        <f t="shared" si="6"/>
        <v>0</v>
      </c>
      <c r="AC10" s="311">
        <f t="shared" si="6"/>
        <v>0</v>
      </c>
      <c r="AD10" s="291"/>
      <c r="AE10" s="291"/>
      <c r="AF10" s="291"/>
      <c r="AG10" s="291"/>
      <c r="AH10" s="291"/>
      <c r="AI10" s="291"/>
      <c r="AJ10" s="291"/>
      <c r="AK10" s="291"/>
      <c r="AL10" s="291"/>
    </row>
    <row r="11" spans="1:38" s="312" customFormat="1" ht="13.5" customHeight="1" x14ac:dyDescent="0.25">
      <c r="A11" s="313" t="s">
        <v>91</v>
      </c>
      <c r="B11" s="314" t="s">
        <v>275</v>
      </c>
      <c r="C11" s="314" t="s">
        <v>276</v>
      </c>
      <c r="D11" s="315">
        <v>904</v>
      </c>
      <c r="E11" s="316">
        <v>643851</v>
      </c>
      <c r="F11" s="316">
        <v>0</v>
      </c>
      <c r="G11" s="317">
        <v>1318544.6100000003</v>
      </c>
      <c r="H11" s="315">
        <v>820</v>
      </c>
      <c r="I11" s="316">
        <v>926612.79999999993</v>
      </c>
      <c r="J11" s="316">
        <v>0</v>
      </c>
      <c r="K11" s="317">
        <v>1109045.1000000006</v>
      </c>
      <c r="L11" s="318">
        <v>814</v>
      </c>
      <c r="M11" s="319">
        <v>731502.99999999988</v>
      </c>
      <c r="N11" s="319">
        <v>657342.99999999988</v>
      </c>
      <c r="O11" s="319">
        <v>74160</v>
      </c>
      <c r="P11" s="319">
        <v>0</v>
      </c>
      <c r="Q11" s="320">
        <v>1041646.9799999999</v>
      </c>
      <c r="R11" s="321">
        <f t="shared" si="2"/>
        <v>-90</v>
      </c>
      <c r="S11" s="322">
        <f t="shared" si="2"/>
        <v>87651.999999999884</v>
      </c>
      <c r="T11" s="322">
        <f t="shared" si="3"/>
        <v>0</v>
      </c>
      <c r="U11" s="323">
        <f t="shared" si="1"/>
        <v>-276897.63000000047</v>
      </c>
      <c r="V11" s="321">
        <f t="shared" si="4"/>
        <v>-6</v>
      </c>
      <c r="W11" s="322">
        <f t="shared" si="4"/>
        <v>-195109.80000000005</v>
      </c>
      <c r="X11" s="322">
        <f t="shared" si="5"/>
        <v>0</v>
      </c>
      <c r="Y11" s="323">
        <f t="shared" si="5"/>
        <v>-67398.120000000694</v>
      </c>
      <c r="Z11" s="311"/>
      <c r="AA11" s="298"/>
      <c r="AB11" s="311">
        <f t="shared" si="6"/>
        <v>0</v>
      </c>
      <c r="AC11" s="311">
        <f t="shared" si="6"/>
        <v>0</v>
      </c>
      <c r="AD11" s="291"/>
      <c r="AE11" s="291"/>
      <c r="AF11" s="291"/>
      <c r="AG11" s="291"/>
      <c r="AH11" s="291"/>
      <c r="AI11" s="291"/>
      <c r="AJ11" s="291"/>
      <c r="AK11" s="291"/>
      <c r="AL11" s="291"/>
    </row>
    <row r="12" spans="1:38" s="312" customFormat="1" ht="13.5" customHeight="1" x14ac:dyDescent="0.25">
      <c r="A12" s="313" t="s">
        <v>91</v>
      </c>
      <c r="B12" s="314" t="s">
        <v>277</v>
      </c>
      <c r="C12" s="314" t="s">
        <v>278</v>
      </c>
      <c r="D12" s="315">
        <v>426</v>
      </c>
      <c r="E12" s="316">
        <v>282736</v>
      </c>
      <c r="F12" s="316">
        <v>0</v>
      </c>
      <c r="G12" s="317">
        <v>0</v>
      </c>
      <c r="H12" s="315">
        <v>290</v>
      </c>
      <c r="I12" s="316">
        <v>346212.9</v>
      </c>
      <c r="J12" s="316">
        <v>0</v>
      </c>
      <c r="K12" s="317">
        <v>0</v>
      </c>
      <c r="L12" s="318">
        <v>264</v>
      </c>
      <c r="M12" s="319">
        <v>243757.2</v>
      </c>
      <c r="N12" s="319">
        <v>225997.2</v>
      </c>
      <c r="O12" s="319">
        <v>17760</v>
      </c>
      <c r="P12" s="319">
        <v>0</v>
      </c>
      <c r="Q12" s="320">
        <v>0</v>
      </c>
      <c r="R12" s="321">
        <f t="shared" si="2"/>
        <v>-162</v>
      </c>
      <c r="S12" s="322">
        <f t="shared" si="2"/>
        <v>-38978.799999999988</v>
      </c>
      <c r="T12" s="322">
        <f t="shared" si="3"/>
        <v>0</v>
      </c>
      <c r="U12" s="323">
        <f t="shared" si="1"/>
        <v>0</v>
      </c>
      <c r="V12" s="321">
        <f t="shared" si="4"/>
        <v>-26</v>
      </c>
      <c r="W12" s="322">
        <f t="shared" si="4"/>
        <v>-102455.70000000001</v>
      </c>
      <c r="X12" s="322">
        <f t="shared" si="5"/>
        <v>0</v>
      </c>
      <c r="Y12" s="323">
        <f t="shared" si="5"/>
        <v>0</v>
      </c>
      <c r="Z12" s="311"/>
      <c r="AA12" s="298"/>
      <c r="AB12" s="311">
        <f t="shared" si="6"/>
        <v>0</v>
      </c>
      <c r="AC12" s="311">
        <f t="shared" si="6"/>
        <v>0</v>
      </c>
      <c r="AD12" s="291"/>
      <c r="AE12" s="291"/>
      <c r="AF12" s="291"/>
      <c r="AG12" s="291"/>
      <c r="AH12" s="291"/>
      <c r="AI12" s="291"/>
      <c r="AJ12" s="291"/>
      <c r="AK12" s="291"/>
      <c r="AL12" s="291"/>
    </row>
    <row r="13" spans="1:38" s="312" customFormat="1" ht="13.5" customHeight="1" x14ac:dyDescent="0.25">
      <c r="A13" s="313" t="s">
        <v>91</v>
      </c>
      <c r="B13" s="314" t="s">
        <v>279</v>
      </c>
      <c r="C13" s="314" t="s">
        <v>280</v>
      </c>
      <c r="D13" s="315">
        <v>0</v>
      </c>
      <c r="E13" s="316">
        <v>34128</v>
      </c>
      <c r="F13" s="316">
        <v>0</v>
      </c>
      <c r="G13" s="317">
        <v>0</v>
      </c>
      <c r="H13" s="315">
        <v>0</v>
      </c>
      <c r="I13" s="316">
        <v>44218</v>
      </c>
      <c r="J13" s="316">
        <v>0</v>
      </c>
      <c r="K13" s="317">
        <v>0</v>
      </c>
      <c r="L13" s="318">
        <v>0</v>
      </c>
      <c r="M13" s="319">
        <v>32253</v>
      </c>
      <c r="N13" s="319">
        <v>32253</v>
      </c>
      <c r="O13" s="319">
        <v>0</v>
      </c>
      <c r="P13" s="319">
        <v>0</v>
      </c>
      <c r="Q13" s="320">
        <v>0</v>
      </c>
      <c r="R13" s="321">
        <f t="shared" si="2"/>
        <v>0</v>
      </c>
      <c r="S13" s="322">
        <f t="shared" si="2"/>
        <v>-1875</v>
      </c>
      <c r="T13" s="322">
        <f t="shared" si="3"/>
        <v>0</v>
      </c>
      <c r="U13" s="323">
        <f t="shared" si="1"/>
        <v>0</v>
      </c>
      <c r="V13" s="321">
        <f t="shared" si="4"/>
        <v>0</v>
      </c>
      <c r="W13" s="322">
        <f t="shared" si="4"/>
        <v>-11965</v>
      </c>
      <c r="X13" s="322">
        <f t="shared" si="5"/>
        <v>0</v>
      </c>
      <c r="Y13" s="323">
        <f t="shared" si="5"/>
        <v>0</v>
      </c>
      <c r="Z13" s="311"/>
      <c r="AA13" s="298"/>
      <c r="AB13" s="311">
        <f t="shared" si="6"/>
        <v>0</v>
      </c>
      <c r="AC13" s="311">
        <f t="shared" si="6"/>
        <v>0</v>
      </c>
      <c r="AD13" s="291"/>
      <c r="AE13" s="291"/>
      <c r="AF13" s="291"/>
      <c r="AG13" s="291"/>
      <c r="AH13" s="291"/>
      <c r="AI13" s="291"/>
      <c r="AJ13" s="291"/>
      <c r="AK13" s="291"/>
      <c r="AL13" s="291"/>
    </row>
    <row r="14" spans="1:38" s="312" customFormat="1" ht="13.5" customHeight="1" x14ac:dyDescent="0.25">
      <c r="A14" s="313" t="s">
        <v>91</v>
      </c>
      <c r="B14" s="314" t="s">
        <v>281</v>
      </c>
      <c r="C14" s="314" t="s">
        <v>282</v>
      </c>
      <c r="D14" s="315">
        <v>1522</v>
      </c>
      <c r="E14" s="316">
        <v>1086577</v>
      </c>
      <c r="F14" s="316">
        <v>0</v>
      </c>
      <c r="G14" s="317">
        <v>0</v>
      </c>
      <c r="H14" s="315">
        <v>1303</v>
      </c>
      <c r="I14" s="316">
        <v>1695135.06</v>
      </c>
      <c r="J14" s="316">
        <v>0</v>
      </c>
      <c r="K14" s="317">
        <v>0</v>
      </c>
      <c r="L14" s="318">
        <v>1206</v>
      </c>
      <c r="M14" s="319">
        <v>1178806.5999999999</v>
      </c>
      <c r="N14" s="319">
        <v>1045006.5999999999</v>
      </c>
      <c r="O14" s="319">
        <v>133800</v>
      </c>
      <c r="P14" s="319">
        <v>0</v>
      </c>
      <c r="Q14" s="320">
        <v>0</v>
      </c>
      <c r="R14" s="321">
        <f t="shared" si="2"/>
        <v>-316</v>
      </c>
      <c r="S14" s="322">
        <f t="shared" si="2"/>
        <v>92229.59999999986</v>
      </c>
      <c r="T14" s="322">
        <f t="shared" si="3"/>
        <v>0</v>
      </c>
      <c r="U14" s="323">
        <f t="shared" si="1"/>
        <v>0</v>
      </c>
      <c r="V14" s="321">
        <f t="shared" si="4"/>
        <v>-97</v>
      </c>
      <c r="W14" s="322">
        <f t="shared" si="4"/>
        <v>-516328.4600000002</v>
      </c>
      <c r="X14" s="322">
        <f t="shared" si="5"/>
        <v>0</v>
      </c>
      <c r="Y14" s="323">
        <f t="shared" si="5"/>
        <v>0</v>
      </c>
      <c r="Z14" s="311"/>
      <c r="AA14" s="298"/>
      <c r="AB14" s="311">
        <f t="shared" si="6"/>
        <v>0</v>
      </c>
      <c r="AC14" s="311">
        <f t="shared" si="6"/>
        <v>0</v>
      </c>
      <c r="AD14" s="291"/>
      <c r="AE14" s="291"/>
      <c r="AF14" s="291"/>
      <c r="AG14" s="291"/>
      <c r="AH14" s="291"/>
      <c r="AI14" s="291"/>
      <c r="AJ14" s="291"/>
      <c r="AK14" s="291"/>
      <c r="AL14" s="291"/>
    </row>
    <row r="15" spans="1:38" s="312" customFormat="1" ht="13.5" customHeight="1" x14ac:dyDescent="0.25">
      <c r="A15" s="313" t="s">
        <v>91</v>
      </c>
      <c r="B15" s="314" t="s">
        <v>283</v>
      </c>
      <c r="C15" s="314" t="s">
        <v>284</v>
      </c>
      <c r="D15" s="315">
        <v>315</v>
      </c>
      <c r="E15" s="316">
        <v>79976</v>
      </c>
      <c r="F15" s="316">
        <v>0</v>
      </c>
      <c r="G15" s="317">
        <v>0</v>
      </c>
      <c r="H15" s="315">
        <v>527</v>
      </c>
      <c r="I15" s="316">
        <v>231088.19999999998</v>
      </c>
      <c r="J15" s="316">
        <v>0</v>
      </c>
      <c r="K15" s="317">
        <v>0</v>
      </c>
      <c r="L15" s="318">
        <v>184</v>
      </c>
      <c r="M15" s="319">
        <v>132144.4</v>
      </c>
      <c r="N15" s="319">
        <v>117744.4</v>
      </c>
      <c r="O15" s="319">
        <v>14400</v>
      </c>
      <c r="P15" s="319">
        <v>0</v>
      </c>
      <c r="Q15" s="320">
        <v>0</v>
      </c>
      <c r="R15" s="321">
        <f t="shared" si="2"/>
        <v>-131</v>
      </c>
      <c r="S15" s="322">
        <f t="shared" si="2"/>
        <v>52168.399999999994</v>
      </c>
      <c r="T15" s="322">
        <f t="shared" si="3"/>
        <v>0</v>
      </c>
      <c r="U15" s="323">
        <f t="shared" si="1"/>
        <v>0</v>
      </c>
      <c r="V15" s="321">
        <f t="shared" si="4"/>
        <v>-343</v>
      </c>
      <c r="W15" s="322">
        <f t="shared" si="4"/>
        <v>-98943.799999999988</v>
      </c>
      <c r="X15" s="322">
        <f t="shared" si="5"/>
        <v>0</v>
      </c>
      <c r="Y15" s="323">
        <f t="shared" si="5"/>
        <v>0</v>
      </c>
      <c r="Z15" s="311"/>
      <c r="AA15" s="298"/>
      <c r="AB15" s="311">
        <f t="shared" si="6"/>
        <v>0</v>
      </c>
      <c r="AC15" s="311">
        <f t="shared" si="6"/>
        <v>0</v>
      </c>
      <c r="AD15" s="291"/>
      <c r="AE15" s="291"/>
      <c r="AF15" s="291"/>
      <c r="AG15" s="291"/>
      <c r="AH15" s="291"/>
      <c r="AI15" s="291"/>
      <c r="AJ15" s="291"/>
      <c r="AK15" s="291"/>
      <c r="AL15" s="291"/>
    </row>
    <row r="16" spans="1:38" s="312" customFormat="1" ht="13.5" customHeight="1" x14ac:dyDescent="0.25">
      <c r="A16" s="313" t="s">
        <v>91</v>
      </c>
      <c r="B16" s="314" t="s">
        <v>285</v>
      </c>
      <c r="C16" s="314" t="s">
        <v>286</v>
      </c>
      <c r="D16" s="315">
        <v>756</v>
      </c>
      <c r="E16" s="316">
        <v>207090</v>
      </c>
      <c r="F16" s="316">
        <v>0</v>
      </c>
      <c r="G16" s="317">
        <v>0</v>
      </c>
      <c r="H16" s="315">
        <v>894</v>
      </c>
      <c r="I16" s="316">
        <v>396032.5</v>
      </c>
      <c r="J16" s="316">
        <v>0</v>
      </c>
      <c r="K16" s="317">
        <v>0</v>
      </c>
      <c r="L16" s="318">
        <v>752</v>
      </c>
      <c r="M16" s="319">
        <v>199828.4</v>
      </c>
      <c r="N16" s="319">
        <v>190468.4</v>
      </c>
      <c r="O16" s="319">
        <v>9360</v>
      </c>
      <c r="P16" s="319">
        <v>0</v>
      </c>
      <c r="Q16" s="320">
        <v>0</v>
      </c>
      <c r="R16" s="321">
        <f t="shared" si="2"/>
        <v>-4</v>
      </c>
      <c r="S16" s="322">
        <f t="shared" si="2"/>
        <v>-7261.6000000000058</v>
      </c>
      <c r="T16" s="322">
        <f t="shared" si="3"/>
        <v>0</v>
      </c>
      <c r="U16" s="323">
        <f t="shared" si="1"/>
        <v>0</v>
      </c>
      <c r="V16" s="321">
        <f t="shared" si="4"/>
        <v>-142</v>
      </c>
      <c r="W16" s="322">
        <f t="shared" si="4"/>
        <v>-196204.1</v>
      </c>
      <c r="X16" s="322">
        <f t="shared" si="5"/>
        <v>0</v>
      </c>
      <c r="Y16" s="323">
        <f t="shared" si="5"/>
        <v>0</v>
      </c>
      <c r="Z16" s="311"/>
      <c r="AA16" s="298"/>
      <c r="AB16" s="311">
        <f t="shared" si="6"/>
        <v>0</v>
      </c>
      <c r="AC16" s="311">
        <f t="shared" si="6"/>
        <v>0</v>
      </c>
      <c r="AD16" s="291"/>
      <c r="AE16" s="291"/>
      <c r="AF16" s="291"/>
      <c r="AG16" s="291"/>
      <c r="AH16" s="291"/>
      <c r="AI16" s="291"/>
      <c r="AJ16" s="291"/>
      <c r="AK16" s="291"/>
      <c r="AL16" s="291"/>
    </row>
    <row r="17" spans="1:38" s="312" customFormat="1" ht="13.5" customHeight="1" x14ac:dyDescent="0.25">
      <c r="A17" s="313" t="s">
        <v>91</v>
      </c>
      <c r="B17" s="314" t="s">
        <v>287</v>
      </c>
      <c r="C17" s="314" t="s">
        <v>93</v>
      </c>
      <c r="D17" s="315">
        <v>1864</v>
      </c>
      <c r="E17" s="316">
        <v>1034598</v>
      </c>
      <c r="F17" s="316">
        <v>0</v>
      </c>
      <c r="G17" s="317">
        <v>0</v>
      </c>
      <c r="H17" s="315">
        <v>1535</v>
      </c>
      <c r="I17" s="316">
        <v>1581601.58</v>
      </c>
      <c r="J17" s="316">
        <v>0</v>
      </c>
      <c r="K17" s="317">
        <v>0</v>
      </c>
      <c r="L17" s="318">
        <v>1295</v>
      </c>
      <c r="M17" s="319">
        <v>1090725.28</v>
      </c>
      <c r="N17" s="319">
        <v>981765.28</v>
      </c>
      <c r="O17" s="319">
        <v>108960</v>
      </c>
      <c r="P17" s="319">
        <v>0</v>
      </c>
      <c r="Q17" s="320">
        <v>0</v>
      </c>
      <c r="R17" s="321">
        <f t="shared" si="2"/>
        <v>-569</v>
      </c>
      <c r="S17" s="322">
        <f t="shared" si="2"/>
        <v>56127.280000000028</v>
      </c>
      <c r="T17" s="322">
        <f t="shared" si="3"/>
        <v>0</v>
      </c>
      <c r="U17" s="323">
        <f t="shared" si="1"/>
        <v>0</v>
      </c>
      <c r="V17" s="321">
        <f t="shared" si="4"/>
        <v>-240</v>
      </c>
      <c r="W17" s="322">
        <f t="shared" si="4"/>
        <v>-490876.30000000005</v>
      </c>
      <c r="X17" s="322">
        <f t="shared" si="5"/>
        <v>0</v>
      </c>
      <c r="Y17" s="323">
        <f t="shared" si="5"/>
        <v>0</v>
      </c>
      <c r="Z17" s="311"/>
      <c r="AA17" s="298"/>
      <c r="AB17" s="311">
        <f t="shared" si="6"/>
        <v>0</v>
      </c>
      <c r="AC17" s="311">
        <f t="shared" si="6"/>
        <v>0</v>
      </c>
      <c r="AD17" s="291"/>
      <c r="AE17" s="291"/>
      <c r="AF17" s="291"/>
      <c r="AG17" s="291"/>
      <c r="AH17" s="291"/>
      <c r="AI17" s="291"/>
      <c r="AJ17" s="291"/>
      <c r="AK17" s="291"/>
      <c r="AL17" s="291"/>
    </row>
    <row r="18" spans="1:38" s="312" customFormat="1" ht="13.5" customHeight="1" x14ac:dyDescent="0.25">
      <c r="A18" s="313" t="s">
        <v>91</v>
      </c>
      <c r="B18" s="314" t="s">
        <v>288</v>
      </c>
      <c r="C18" s="314" t="s">
        <v>289</v>
      </c>
      <c r="D18" s="315">
        <v>3604</v>
      </c>
      <c r="E18" s="316">
        <v>2794673.8</v>
      </c>
      <c r="F18" s="316">
        <v>0</v>
      </c>
      <c r="G18" s="317">
        <v>0</v>
      </c>
      <c r="H18" s="315">
        <v>2617</v>
      </c>
      <c r="I18" s="316">
        <v>3581477.3200000003</v>
      </c>
      <c r="J18" s="316">
        <v>0</v>
      </c>
      <c r="K18" s="317">
        <v>0</v>
      </c>
      <c r="L18" s="318">
        <v>2317</v>
      </c>
      <c r="M18" s="319">
        <v>2558659.3200000003</v>
      </c>
      <c r="N18" s="319">
        <v>2330059.3200000003</v>
      </c>
      <c r="O18" s="319">
        <v>228600</v>
      </c>
      <c r="P18" s="319">
        <v>0</v>
      </c>
      <c r="Q18" s="320">
        <v>0</v>
      </c>
      <c r="R18" s="321">
        <f t="shared" si="2"/>
        <v>-1287</v>
      </c>
      <c r="S18" s="322">
        <f t="shared" si="2"/>
        <v>-236014.47999999952</v>
      </c>
      <c r="T18" s="322">
        <f t="shared" si="3"/>
        <v>0</v>
      </c>
      <c r="U18" s="323">
        <f t="shared" si="1"/>
        <v>0</v>
      </c>
      <c r="V18" s="321">
        <f t="shared" si="4"/>
        <v>-300</v>
      </c>
      <c r="W18" s="322">
        <f t="shared" si="4"/>
        <v>-1022818</v>
      </c>
      <c r="X18" s="322">
        <f t="shared" si="5"/>
        <v>0</v>
      </c>
      <c r="Y18" s="323">
        <f t="shared" si="5"/>
        <v>0</v>
      </c>
      <c r="Z18" s="311"/>
      <c r="AA18" s="298"/>
      <c r="AB18" s="311">
        <f t="shared" si="6"/>
        <v>0</v>
      </c>
      <c r="AC18" s="311">
        <f t="shared" si="6"/>
        <v>0</v>
      </c>
      <c r="AD18" s="291"/>
      <c r="AE18" s="291"/>
      <c r="AF18" s="291"/>
      <c r="AG18" s="291"/>
      <c r="AH18" s="291"/>
      <c r="AI18" s="291"/>
      <c r="AJ18" s="291"/>
      <c r="AK18" s="291"/>
      <c r="AL18" s="291"/>
    </row>
    <row r="19" spans="1:38" s="312" customFormat="1" ht="13.5" customHeight="1" x14ac:dyDescent="0.25">
      <c r="A19" s="313" t="s">
        <v>91</v>
      </c>
      <c r="B19" s="314" t="s">
        <v>290</v>
      </c>
      <c r="C19" s="314" t="s">
        <v>291</v>
      </c>
      <c r="D19" s="315">
        <v>660</v>
      </c>
      <c r="E19" s="316">
        <v>164740</v>
      </c>
      <c r="F19" s="316">
        <v>0</v>
      </c>
      <c r="G19" s="317">
        <v>0</v>
      </c>
      <c r="H19" s="315">
        <v>948</v>
      </c>
      <c r="I19" s="316">
        <v>426158.6</v>
      </c>
      <c r="J19" s="316">
        <v>0</v>
      </c>
      <c r="K19" s="317">
        <v>0</v>
      </c>
      <c r="L19" s="318">
        <v>297</v>
      </c>
      <c r="M19" s="319">
        <v>252977.5</v>
      </c>
      <c r="N19" s="319">
        <v>217697.5</v>
      </c>
      <c r="O19" s="319">
        <v>35280</v>
      </c>
      <c r="P19" s="319">
        <v>0</v>
      </c>
      <c r="Q19" s="320">
        <v>0</v>
      </c>
      <c r="R19" s="321">
        <f t="shared" si="2"/>
        <v>-363</v>
      </c>
      <c r="S19" s="322">
        <f t="shared" si="2"/>
        <v>88237.5</v>
      </c>
      <c r="T19" s="322">
        <f t="shared" si="3"/>
        <v>0</v>
      </c>
      <c r="U19" s="323">
        <f t="shared" si="1"/>
        <v>0</v>
      </c>
      <c r="V19" s="321">
        <f t="shared" si="4"/>
        <v>-651</v>
      </c>
      <c r="W19" s="322">
        <f t="shared" si="4"/>
        <v>-173181.09999999998</v>
      </c>
      <c r="X19" s="322">
        <f t="shared" si="5"/>
        <v>0</v>
      </c>
      <c r="Y19" s="323">
        <f t="shared" si="5"/>
        <v>0</v>
      </c>
      <c r="Z19" s="311"/>
      <c r="AA19" s="298"/>
      <c r="AB19" s="311">
        <f t="shared" si="6"/>
        <v>0</v>
      </c>
      <c r="AC19" s="311">
        <f t="shared" si="6"/>
        <v>0</v>
      </c>
      <c r="AD19" s="291"/>
      <c r="AE19" s="291"/>
      <c r="AF19" s="291"/>
      <c r="AG19" s="291"/>
      <c r="AH19" s="291"/>
      <c r="AI19" s="291"/>
      <c r="AJ19" s="291"/>
      <c r="AK19" s="291"/>
      <c r="AL19" s="291"/>
    </row>
    <row r="20" spans="1:38" s="312" customFormat="1" ht="13.5" customHeight="1" x14ac:dyDescent="0.25">
      <c r="A20" s="313" t="s">
        <v>95</v>
      </c>
      <c r="B20" s="314" t="s">
        <v>292</v>
      </c>
      <c r="C20" s="314" t="s">
        <v>293</v>
      </c>
      <c r="D20" s="315">
        <v>677</v>
      </c>
      <c r="E20" s="316">
        <v>459886.1</v>
      </c>
      <c r="F20" s="316">
        <v>0</v>
      </c>
      <c r="G20" s="317">
        <v>0</v>
      </c>
      <c r="H20" s="315">
        <v>421</v>
      </c>
      <c r="I20" s="316">
        <v>453386.5</v>
      </c>
      <c r="J20" s="316">
        <v>0</v>
      </c>
      <c r="K20" s="317">
        <v>0</v>
      </c>
      <c r="L20" s="318">
        <v>371</v>
      </c>
      <c r="M20" s="319">
        <v>474630.1</v>
      </c>
      <c r="N20" s="319">
        <v>426030.1</v>
      </c>
      <c r="O20" s="319">
        <v>48600</v>
      </c>
      <c r="P20" s="319">
        <v>0</v>
      </c>
      <c r="Q20" s="320">
        <v>0</v>
      </c>
      <c r="R20" s="321">
        <f t="shared" si="2"/>
        <v>-306</v>
      </c>
      <c r="S20" s="322">
        <f t="shared" si="2"/>
        <v>14744</v>
      </c>
      <c r="T20" s="322">
        <f t="shared" si="3"/>
        <v>0</v>
      </c>
      <c r="U20" s="323">
        <f t="shared" si="1"/>
        <v>0</v>
      </c>
      <c r="V20" s="321">
        <f t="shared" si="4"/>
        <v>-50</v>
      </c>
      <c r="W20" s="322">
        <f t="shared" si="4"/>
        <v>21243.599999999977</v>
      </c>
      <c r="X20" s="322">
        <f t="shared" si="5"/>
        <v>0</v>
      </c>
      <c r="Y20" s="323">
        <f t="shared" si="5"/>
        <v>0</v>
      </c>
      <c r="Z20" s="311"/>
      <c r="AA20" s="298"/>
      <c r="AB20" s="311">
        <f t="shared" si="6"/>
        <v>0</v>
      </c>
      <c r="AC20" s="311">
        <f t="shared" si="6"/>
        <v>0</v>
      </c>
      <c r="AD20" s="291"/>
      <c r="AE20" s="291"/>
      <c r="AF20" s="291"/>
      <c r="AG20" s="291"/>
      <c r="AH20" s="291"/>
      <c r="AI20" s="291"/>
      <c r="AJ20" s="291"/>
      <c r="AK20" s="291"/>
      <c r="AL20" s="291"/>
    </row>
    <row r="21" spans="1:38" s="312" customFormat="1" ht="13.5" customHeight="1" x14ac:dyDescent="0.25">
      <c r="A21" s="313" t="s">
        <v>95</v>
      </c>
      <c r="B21" s="314" t="s">
        <v>294</v>
      </c>
      <c r="C21" s="314" t="s">
        <v>295</v>
      </c>
      <c r="D21" s="315">
        <v>0</v>
      </c>
      <c r="E21" s="316">
        <v>108448</v>
      </c>
      <c r="F21" s="316">
        <v>0</v>
      </c>
      <c r="G21" s="317">
        <v>0</v>
      </c>
      <c r="H21" s="315">
        <v>0</v>
      </c>
      <c r="I21" s="316">
        <v>133938</v>
      </c>
      <c r="J21" s="316">
        <v>0</v>
      </c>
      <c r="K21" s="317">
        <v>0</v>
      </c>
      <c r="L21" s="318">
        <v>0</v>
      </c>
      <c r="M21" s="319">
        <v>80421</v>
      </c>
      <c r="N21" s="319">
        <v>80421</v>
      </c>
      <c r="O21" s="319">
        <v>0</v>
      </c>
      <c r="P21" s="319">
        <v>0</v>
      </c>
      <c r="Q21" s="320">
        <v>0</v>
      </c>
      <c r="R21" s="321">
        <f t="shared" si="2"/>
        <v>0</v>
      </c>
      <c r="S21" s="322">
        <f t="shared" si="2"/>
        <v>-28027</v>
      </c>
      <c r="T21" s="322">
        <f t="shared" si="3"/>
        <v>0</v>
      </c>
      <c r="U21" s="323">
        <f t="shared" si="1"/>
        <v>0</v>
      </c>
      <c r="V21" s="321">
        <f t="shared" si="4"/>
        <v>0</v>
      </c>
      <c r="W21" s="322">
        <f t="shared" si="4"/>
        <v>-53517</v>
      </c>
      <c r="X21" s="322">
        <f t="shared" si="5"/>
        <v>0</v>
      </c>
      <c r="Y21" s="323">
        <f t="shared" si="5"/>
        <v>0</v>
      </c>
      <c r="Z21" s="311"/>
      <c r="AA21" s="298"/>
      <c r="AB21" s="311">
        <f t="shared" si="6"/>
        <v>0</v>
      </c>
      <c r="AC21" s="311">
        <f t="shared" si="6"/>
        <v>0</v>
      </c>
      <c r="AD21" s="291"/>
      <c r="AE21" s="291"/>
      <c r="AF21" s="291"/>
      <c r="AG21" s="291"/>
      <c r="AH21" s="291"/>
      <c r="AI21" s="291"/>
      <c r="AJ21" s="291"/>
      <c r="AK21" s="291"/>
      <c r="AL21" s="291"/>
    </row>
    <row r="22" spans="1:38" s="312" customFormat="1" ht="13.5" customHeight="1" x14ac:dyDescent="0.25">
      <c r="A22" s="313" t="s">
        <v>95</v>
      </c>
      <c r="B22" s="314" t="s">
        <v>296</v>
      </c>
      <c r="C22" s="314" t="s">
        <v>297</v>
      </c>
      <c r="D22" s="315">
        <v>0</v>
      </c>
      <c r="E22" s="316">
        <v>15580</v>
      </c>
      <c r="F22" s="316">
        <v>0</v>
      </c>
      <c r="G22" s="317">
        <v>0</v>
      </c>
      <c r="H22" s="315">
        <v>0</v>
      </c>
      <c r="I22" s="316">
        <v>16065</v>
      </c>
      <c r="J22" s="316">
        <v>0</v>
      </c>
      <c r="K22" s="317">
        <v>0</v>
      </c>
      <c r="L22" s="318">
        <v>0</v>
      </c>
      <c r="M22" s="319">
        <v>5320</v>
      </c>
      <c r="N22" s="319">
        <v>5320</v>
      </c>
      <c r="O22" s="319">
        <v>0</v>
      </c>
      <c r="P22" s="319">
        <v>0</v>
      </c>
      <c r="Q22" s="320">
        <v>0</v>
      </c>
      <c r="R22" s="321">
        <f t="shared" si="2"/>
        <v>0</v>
      </c>
      <c r="S22" s="322">
        <f t="shared" si="2"/>
        <v>-10260</v>
      </c>
      <c r="T22" s="322">
        <f t="shared" si="3"/>
        <v>0</v>
      </c>
      <c r="U22" s="323">
        <f t="shared" si="1"/>
        <v>0</v>
      </c>
      <c r="V22" s="321">
        <f t="shared" si="4"/>
        <v>0</v>
      </c>
      <c r="W22" s="322">
        <f t="shared" si="4"/>
        <v>-10745</v>
      </c>
      <c r="X22" s="322">
        <f t="shared" si="5"/>
        <v>0</v>
      </c>
      <c r="Y22" s="323">
        <f t="shared" si="5"/>
        <v>0</v>
      </c>
      <c r="Z22" s="311"/>
      <c r="AA22" s="298"/>
      <c r="AB22" s="311">
        <f t="shared" si="6"/>
        <v>0</v>
      </c>
      <c r="AC22" s="311">
        <f t="shared" si="6"/>
        <v>0</v>
      </c>
      <c r="AD22" s="291"/>
      <c r="AE22" s="291"/>
      <c r="AF22" s="291"/>
      <c r="AG22" s="291"/>
      <c r="AH22" s="291"/>
      <c r="AI22" s="291"/>
      <c r="AJ22" s="291"/>
      <c r="AK22" s="291"/>
      <c r="AL22" s="291"/>
    </row>
    <row r="23" spans="1:38" s="312" customFormat="1" ht="13.5" customHeight="1" x14ac:dyDescent="0.25">
      <c r="A23" s="313" t="s">
        <v>95</v>
      </c>
      <c r="B23" s="314" t="s">
        <v>298</v>
      </c>
      <c r="C23" s="314" t="s">
        <v>299</v>
      </c>
      <c r="D23" s="315">
        <v>0</v>
      </c>
      <c r="E23" s="316">
        <v>100970</v>
      </c>
      <c r="F23" s="316">
        <v>0</v>
      </c>
      <c r="G23" s="317">
        <v>0</v>
      </c>
      <c r="H23" s="315">
        <v>0</v>
      </c>
      <c r="I23" s="316">
        <v>97566</v>
      </c>
      <c r="J23" s="316">
        <v>0</v>
      </c>
      <c r="K23" s="317">
        <v>0</v>
      </c>
      <c r="L23" s="318">
        <v>0</v>
      </c>
      <c r="M23" s="319">
        <v>138013</v>
      </c>
      <c r="N23" s="319">
        <v>138013</v>
      </c>
      <c r="O23" s="319">
        <v>0</v>
      </c>
      <c r="P23" s="319">
        <v>0</v>
      </c>
      <c r="Q23" s="320">
        <v>0</v>
      </c>
      <c r="R23" s="321">
        <f t="shared" si="2"/>
        <v>0</v>
      </c>
      <c r="S23" s="322">
        <f t="shared" si="2"/>
        <v>37043</v>
      </c>
      <c r="T23" s="322">
        <f t="shared" si="3"/>
        <v>0</v>
      </c>
      <c r="U23" s="323">
        <f t="shared" si="1"/>
        <v>0</v>
      </c>
      <c r="V23" s="321">
        <f t="shared" si="4"/>
        <v>0</v>
      </c>
      <c r="W23" s="322">
        <f t="shared" si="4"/>
        <v>40447</v>
      </c>
      <c r="X23" s="322">
        <f t="shared" si="5"/>
        <v>0</v>
      </c>
      <c r="Y23" s="323">
        <f t="shared" si="5"/>
        <v>0</v>
      </c>
      <c r="Z23" s="311"/>
      <c r="AA23" s="298"/>
      <c r="AB23" s="311">
        <f t="shared" si="6"/>
        <v>0</v>
      </c>
      <c r="AC23" s="311">
        <f t="shared" si="6"/>
        <v>0</v>
      </c>
      <c r="AD23" s="291"/>
      <c r="AE23" s="291"/>
      <c r="AF23" s="291"/>
      <c r="AG23" s="291"/>
      <c r="AH23" s="291"/>
      <c r="AI23" s="291"/>
      <c r="AJ23" s="291"/>
      <c r="AK23" s="291"/>
      <c r="AL23" s="291"/>
    </row>
    <row r="24" spans="1:38" s="312" customFormat="1" ht="13.5" customHeight="1" x14ac:dyDescent="0.25">
      <c r="A24" s="313" t="s">
        <v>95</v>
      </c>
      <c r="B24" s="314" t="s">
        <v>300</v>
      </c>
      <c r="C24" s="314" t="s">
        <v>301</v>
      </c>
      <c r="D24" s="315">
        <v>0</v>
      </c>
      <c r="E24" s="316">
        <v>3010</v>
      </c>
      <c r="F24" s="316">
        <v>0</v>
      </c>
      <c r="G24" s="317">
        <v>0</v>
      </c>
      <c r="H24" s="315">
        <v>0</v>
      </c>
      <c r="I24" s="316">
        <v>2890</v>
      </c>
      <c r="J24" s="316">
        <v>0</v>
      </c>
      <c r="K24" s="317">
        <v>0</v>
      </c>
      <c r="L24" s="318">
        <v>0</v>
      </c>
      <c r="M24" s="319">
        <v>3657</v>
      </c>
      <c r="N24" s="319">
        <v>3657</v>
      </c>
      <c r="O24" s="319">
        <v>0</v>
      </c>
      <c r="P24" s="319">
        <v>0</v>
      </c>
      <c r="Q24" s="320">
        <v>0</v>
      </c>
      <c r="R24" s="321">
        <f t="shared" si="2"/>
        <v>0</v>
      </c>
      <c r="S24" s="322">
        <f t="shared" si="2"/>
        <v>647</v>
      </c>
      <c r="T24" s="322">
        <f t="shared" si="3"/>
        <v>0</v>
      </c>
      <c r="U24" s="323">
        <f t="shared" si="1"/>
        <v>0</v>
      </c>
      <c r="V24" s="321">
        <f t="shared" si="4"/>
        <v>0</v>
      </c>
      <c r="W24" s="322">
        <f t="shared" si="4"/>
        <v>767</v>
      </c>
      <c r="X24" s="322">
        <f t="shared" si="5"/>
        <v>0</v>
      </c>
      <c r="Y24" s="323">
        <f t="shared" si="5"/>
        <v>0</v>
      </c>
      <c r="Z24" s="311"/>
      <c r="AA24" s="298"/>
      <c r="AB24" s="311">
        <f t="shared" si="6"/>
        <v>0</v>
      </c>
      <c r="AC24" s="311">
        <f t="shared" si="6"/>
        <v>0</v>
      </c>
      <c r="AD24" s="291"/>
      <c r="AE24" s="291"/>
      <c r="AF24" s="291"/>
      <c r="AG24" s="291"/>
      <c r="AH24" s="291"/>
      <c r="AI24" s="291"/>
      <c r="AJ24" s="291"/>
      <c r="AK24" s="291"/>
      <c r="AL24" s="291"/>
    </row>
    <row r="25" spans="1:38" s="312" customFormat="1" ht="13.5" customHeight="1" x14ac:dyDescent="0.25">
      <c r="A25" s="313" t="s">
        <v>95</v>
      </c>
      <c r="B25" s="314" t="s">
        <v>302</v>
      </c>
      <c r="C25" s="314" t="s">
        <v>303</v>
      </c>
      <c r="D25" s="315">
        <v>6771</v>
      </c>
      <c r="E25" s="316">
        <v>5835039.2000000002</v>
      </c>
      <c r="F25" s="316">
        <v>65630.47</v>
      </c>
      <c r="G25" s="317">
        <v>0</v>
      </c>
      <c r="H25" s="315">
        <v>5730</v>
      </c>
      <c r="I25" s="316">
        <v>8968808.3200000003</v>
      </c>
      <c r="J25" s="316">
        <v>118355</v>
      </c>
      <c r="K25" s="317">
        <v>0</v>
      </c>
      <c r="L25" s="318">
        <v>4871</v>
      </c>
      <c r="M25" s="319">
        <v>5902362.879999999</v>
      </c>
      <c r="N25" s="319">
        <v>5414562.879999999</v>
      </c>
      <c r="O25" s="319">
        <v>487800</v>
      </c>
      <c r="P25" s="319">
        <v>30606</v>
      </c>
      <c r="Q25" s="320">
        <v>0</v>
      </c>
      <c r="R25" s="321">
        <f t="shared" si="2"/>
        <v>-1900</v>
      </c>
      <c r="S25" s="322">
        <f t="shared" si="2"/>
        <v>67323.679999998771</v>
      </c>
      <c r="T25" s="322">
        <f t="shared" si="3"/>
        <v>-35024.47</v>
      </c>
      <c r="U25" s="323">
        <f t="shared" si="1"/>
        <v>0</v>
      </c>
      <c r="V25" s="321">
        <f t="shared" si="4"/>
        <v>-859</v>
      </c>
      <c r="W25" s="322">
        <f t="shared" si="4"/>
        <v>-3066445.4400000013</v>
      </c>
      <c r="X25" s="322">
        <f t="shared" si="5"/>
        <v>-87749</v>
      </c>
      <c r="Y25" s="323">
        <f t="shared" si="5"/>
        <v>0</v>
      </c>
      <c r="Z25" s="311"/>
      <c r="AA25" s="298"/>
      <c r="AB25" s="311">
        <f t="shared" si="6"/>
        <v>0</v>
      </c>
      <c r="AC25" s="311">
        <f t="shared" si="6"/>
        <v>0</v>
      </c>
      <c r="AD25" s="291"/>
      <c r="AE25" s="291"/>
      <c r="AF25" s="291"/>
      <c r="AG25" s="291"/>
      <c r="AH25" s="291"/>
      <c r="AI25" s="291"/>
      <c r="AJ25" s="291"/>
      <c r="AK25" s="291"/>
      <c r="AL25" s="291"/>
    </row>
    <row r="26" spans="1:38" s="312" customFormat="1" ht="13.5" customHeight="1" x14ac:dyDescent="0.25">
      <c r="A26" s="313" t="s">
        <v>95</v>
      </c>
      <c r="B26" s="314" t="s">
        <v>304</v>
      </c>
      <c r="C26" s="314" t="s">
        <v>305</v>
      </c>
      <c r="D26" s="315">
        <v>2178</v>
      </c>
      <c r="E26" s="316">
        <v>1708455</v>
      </c>
      <c r="F26" s="316">
        <v>1080</v>
      </c>
      <c r="G26" s="317">
        <v>0</v>
      </c>
      <c r="H26" s="315">
        <v>2190</v>
      </c>
      <c r="I26" s="316">
        <v>2215174.7799999998</v>
      </c>
      <c r="J26" s="316">
        <v>0</v>
      </c>
      <c r="K26" s="317">
        <v>0</v>
      </c>
      <c r="L26" s="318">
        <v>1329</v>
      </c>
      <c r="M26" s="319">
        <v>1323659.1399999997</v>
      </c>
      <c r="N26" s="319">
        <v>1262339.1399999997</v>
      </c>
      <c r="O26" s="319">
        <v>61320</v>
      </c>
      <c r="P26" s="319">
        <v>0</v>
      </c>
      <c r="Q26" s="320">
        <v>0</v>
      </c>
      <c r="R26" s="321">
        <f t="shared" si="2"/>
        <v>-849</v>
      </c>
      <c r="S26" s="322">
        <f t="shared" si="2"/>
        <v>-384795.86000000034</v>
      </c>
      <c r="T26" s="322">
        <f t="shared" si="3"/>
        <v>-1080</v>
      </c>
      <c r="U26" s="323">
        <f t="shared" si="1"/>
        <v>0</v>
      </c>
      <c r="V26" s="321">
        <f t="shared" si="4"/>
        <v>-861</v>
      </c>
      <c r="W26" s="322">
        <f t="shared" si="4"/>
        <v>-891515.64000000013</v>
      </c>
      <c r="X26" s="322">
        <f t="shared" si="5"/>
        <v>0</v>
      </c>
      <c r="Y26" s="323">
        <f t="shared" si="5"/>
        <v>0</v>
      </c>
      <c r="Z26" s="311"/>
      <c r="AA26" s="298"/>
      <c r="AB26" s="311">
        <f t="shared" si="6"/>
        <v>0</v>
      </c>
      <c r="AC26" s="311">
        <f t="shared" si="6"/>
        <v>0</v>
      </c>
      <c r="AD26" s="291"/>
      <c r="AE26" s="291"/>
      <c r="AF26" s="291"/>
      <c r="AG26" s="291"/>
      <c r="AH26" s="291"/>
      <c r="AI26" s="291"/>
      <c r="AJ26" s="291"/>
      <c r="AK26" s="291"/>
      <c r="AL26" s="291"/>
    </row>
    <row r="27" spans="1:38" s="312" customFormat="1" ht="13.5" customHeight="1" x14ac:dyDescent="0.25">
      <c r="A27" s="313" t="s">
        <v>95</v>
      </c>
      <c r="B27" s="314" t="s">
        <v>306</v>
      </c>
      <c r="C27" s="314" t="s">
        <v>307</v>
      </c>
      <c r="D27" s="315">
        <v>3356</v>
      </c>
      <c r="E27" s="316">
        <v>3267226.8</v>
      </c>
      <c r="F27" s="316">
        <v>15756.400000000001</v>
      </c>
      <c r="G27" s="317">
        <v>1114384.3899999999</v>
      </c>
      <c r="H27" s="315">
        <v>2881</v>
      </c>
      <c r="I27" s="316">
        <v>5075763.6199999992</v>
      </c>
      <c r="J27" s="316">
        <v>36298</v>
      </c>
      <c r="K27" s="317">
        <v>1108358.0200000003</v>
      </c>
      <c r="L27" s="318">
        <v>2484</v>
      </c>
      <c r="M27" s="319">
        <v>2893576.1199999996</v>
      </c>
      <c r="N27" s="319">
        <v>2729056.1199999996</v>
      </c>
      <c r="O27" s="319">
        <v>164520</v>
      </c>
      <c r="P27" s="319">
        <v>9829</v>
      </c>
      <c r="Q27" s="320">
        <v>540664.91999999993</v>
      </c>
      <c r="R27" s="321">
        <f t="shared" si="2"/>
        <v>-872</v>
      </c>
      <c r="S27" s="322">
        <f t="shared" si="2"/>
        <v>-373650.68000000017</v>
      </c>
      <c r="T27" s="322">
        <f t="shared" si="3"/>
        <v>-5927.4000000000015</v>
      </c>
      <c r="U27" s="323">
        <f t="shared" si="1"/>
        <v>-573719.47</v>
      </c>
      <c r="V27" s="321">
        <f t="shared" si="4"/>
        <v>-397</v>
      </c>
      <c r="W27" s="322">
        <f t="shared" si="4"/>
        <v>-2182187.4999999995</v>
      </c>
      <c r="X27" s="322">
        <f t="shared" si="5"/>
        <v>-26469</v>
      </c>
      <c r="Y27" s="323">
        <f t="shared" si="5"/>
        <v>-567693.10000000033</v>
      </c>
      <c r="Z27" s="311"/>
      <c r="AA27" s="298"/>
      <c r="AB27" s="311">
        <f t="shared" si="6"/>
        <v>0</v>
      </c>
      <c r="AC27" s="311">
        <f t="shared" si="6"/>
        <v>0</v>
      </c>
      <c r="AD27" s="291"/>
      <c r="AE27" s="291"/>
      <c r="AF27" s="291"/>
      <c r="AG27" s="291"/>
      <c r="AH27" s="291"/>
      <c r="AI27" s="291"/>
      <c r="AJ27" s="291"/>
      <c r="AK27" s="291"/>
      <c r="AL27" s="291"/>
    </row>
    <row r="28" spans="1:38" s="312" customFormat="1" ht="13.5" customHeight="1" x14ac:dyDescent="0.25">
      <c r="A28" s="313" t="s">
        <v>95</v>
      </c>
      <c r="B28" s="314" t="s">
        <v>308</v>
      </c>
      <c r="C28" s="314" t="s">
        <v>309</v>
      </c>
      <c r="D28" s="315">
        <v>954</v>
      </c>
      <c r="E28" s="316">
        <v>846458</v>
      </c>
      <c r="F28" s="316">
        <v>0</v>
      </c>
      <c r="G28" s="317">
        <v>0</v>
      </c>
      <c r="H28" s="315">
        <v>649</v>
      </c>
      <c r="I28" s="316">
        <v>1037024.2999999999</v>
      </c>
      <c r="J28" s="316">
        <v>0</v>
      </c>
      <c r="K28" s="317">
        <v>0</v>
      </c>
      <c r="L28" s="318">
        <v>534</v>
      </c>
      <c r="M28" s="319">
        <v>569745.70000000007</v>
      </c>
      <c r="N28" s="319">
        <v>518625.70000000007</v>
      </c>
      <c r="O28" s="319">
        <v>51120</v>
      </c>
      <c r="P28" s="319">
        <v>0</v>
      </c>
      <c r="Q28" s="320">
        <v>0</v>
      </c>
      <c r="R28" s="321">
        <f t="shared" si="2"/>
        <v>-420</v>
      </c>
      <c r="S28" s="322">
        <f t="shared" si="2"/>
        <v>-276712.29999999993</v>
      </c>
      <c r="T28" s="322">
        <f t="shared" si="3"/>
        <v>0</v>
      </c>
      <c r="U28" s="323">
        <f t="shared" si="1"/>
        <v>0</v>
      </c>
      <c r="V28" s="321">
        <f t="shared" si="4"/>
        <v>-115</v>
      </c>
      <c r="W28" s="322">
        <f t="shared" si="4"/>
        <v>-467278.59999999986</v>
      </c>
      <c r="X28" s="322">
        <f t="shared" si="5"/>
        <v>0</v>
      </c>
      <c r="Y28" s="323">
        <f t="shared" si="5"/>
        <v>0</v>
      </c>
      <c r="Z28" s="311"/>
      <c r="AA28" s="298"/>
      <c r="AB28" s="311">
        <f t="shared" si="6"/>
        <v>0</v>
      </c>
      <c r="AC28" s="311">
        <f t="shared" si="6"/>
        <v>0</v>
      </c>
      <c r="AD28" s="291"/>
      <c r="AE28" s="291"/>
      <c r="AF28" s="291"/>
      <c r="AG28" s="291"/>
      <c r="AH28" s="291"/>
      <c r="AI28" s="291"/>
      <c r="AJ28" s="291"/>
      <c r="AK28" s="291"/>
      <c r="AL28" s="291"/>
    </row>
    <row r="29" spans="1:38" s="312" customFormat="1" ht="13.5" customHeight="1" x14ac:dyDescent="0.25">
      <c r="A29" s="313" t="s">
        <v>95</v>
      </c>
      <c r="B29" s="314" t="s">
        <v>310</v>
      </c>
      <c r="C29" s="314" t="s">
        <v>311</v>
      </c>
      <c r="D29" s="315">
        <v>2928</v>
      </c>
      <c r="E29" s="316">
        <v>3265475</v>
      </c>
      <c r="F29" s="316">
        <v>53036.6</v>
      </c>
      <c r="G29" s="317">
        <v>0</v>
      </c>
      <c r="H29" s="315">
        <v>2690</v>
      </c>
      <c r="I29" s="316">
        <v>4417114.0999999996</v>
      </c>
      <c r="J29" s="316">
        <v>146526</v>
      </c>
      <c r="K29" s="317">
        <v>0</v>
      </c>
      <c r="L29" s="318">
        <v>2312</v>
      </c>
      <c r="M29" s="319">
        <v>4221011.8000000007</v>
      </c>
      <c r="N29" s="319">
        <v>4078811.8000000007</v>
      </c>
      <c r="O29" s="319">
        <v>142200</v>
      </c>
      <c r="P29" s="319">
        <v>21365</v>
      </c>
      <c r="Q29" s="320">
        <v>0</v>
      </c>
      <c r="R29" s="321">
        <f t="shared" si="2"/>
        <v>-616</v>
      </c>
      <c r="S29" s="322">
        <f t="shared" si="2"/>
        <v>955536.80000000075</v>
      </c>
      <c r="T29" s="322">
        <f t="shared" si="3"/>
        <v>-31671.599999999999</v>
      </c>
      <c r="U29" s="323">
        <f t="shared" si="1"/>
        <v>0</v>
      </c>
      <c r="V29" s="321">
        <f t="shared" si="4"/>
        <v>-378</v>
      </c>
      <c r="W29" s="322">
        <f t="shared" si="4"/>
        <v>-196102.29999999888</v>
      </c>
      <c r="X29" s="322">
        <f t="shared" si="5"/>
        <v>-125161</v>
      </c>
      <c r="Y29" s="323">
        <f t="shared" si="5"/>
        <v>0</v>
      </c>
      <c r="Z29" s="311"/>
      <c r="AA29" s="298"/>
      <c r="AB29" s="311">
        <f t="shared" si="6"/>
        <v>0</v>
      </c>
      <c r="AC29" s="311">
        <f t="shared" si="6"/>
        <v>0</v>
      </c>
      <c r="AD29" s="291"/>
      <c r="AE29" s="291"/>
      <c r="AF29" s="291"/>
      <c r="AG29" s="291"/>
      <c r="AH29" s="291"/>
      <c r="AI29" s="291"/>
      <c r="AJ29" s="291"/>
      <c r="AK29" s="291"/>
      <c r="AL29" s="291"/>
    </row>
    <row r="30" spans="1:38" s="312" customFormat="1" ht="13.5" customHeight="1" x14ac:dyDescent="0.25">
      <c r="A30" s="313" t="s">
        <v>95</v>
      </c>
      <c r="B30" s="314" t="s">
        <v>312</v>
      </c>
      <c r="C30" s="314" t="s">
        <v>313</v>
      </c>
      <c r="D30" s="315">
        <v>576</v>
      </c>
      <c r="E30" s="316">
        <v>400833</v>
      </c>
      <c r="F30" s="316">
        <v>0</v>
      </c>
      <c r="G30" s="317">
        <v>0</v>
      </c>
      <c r="H30" s="315">
        <v>358</v>
      </c>
      <c r="I30" s="316">
        <v>446940.4</v>
      </c>
      <c r="J30" s="316">
        <v>0</v>
      </c>
      <c r="K30" s="317">
        <v>0</v>
      </c>
      <c r="L30" s="318">
        <v>466</v>
      </c>
      <c r="M30" s="319">
        <v>373029</v>
      </c>
      <c r="N30" s="319">
        <v>335949</v>
      </c>
      <c r="O30" s="319">
        <v>37080</v>
      </c>
      <c r="P30" s="319">
        <v>0</v>
      </c>
      <c r="Q30" s="320">
        <v>0</v>
      </c>
      <c r="R30" s="321">
        <f t="shared" si="2"/>
        <v>-110</v>
      </c>
      <c r="S30" s="322">
        <f t="shared" si="2"/>
        <v>-27804</v>
      </c>
      <c r="T30" s="322">
        <f t="shared" si="3"/>
        <v>0</v>
      </c>
      <c r="U30" s="323">
        <f t="shared" si="1"/>
        <v>0</v>
      </c>
      <c r="V30" s="321">
        <f t="shared" si="4"/>
        <v>108</v>
      </c>
      <c r="W30" s="322">
        <f t="shared" si="4"/>
        <v>-73911.400000000023</v>
      </c>
      <c r="X30" s="322">
        <f t="shared" si="5"/>
        <v>0</v>
      </c>
      <c r="Y30" s="323">
        <f t="shared" si="5"/>
        <v>0</v>
      </c>
      <c r="Z30" s="311"/>
      <c r="AA30" s="298"/>
      <c r="AB30" s="311">
        <f t="shared" si="6"/>
        <v>0</v>
      </c>
      <c r="AC30" s="311">
        <f t="shared" si="6"/>
        <v>0</v>
      </c>
      <c r="AD30" s="291"/>
      <c r="AE30" s="291"/>
      <c r="AF30" s="291"/>
      <c r="AG30" s="291"/>
      <c r="AH30" s="291"/>
      <c r="AI30" s="291"/>
      <c r="AJ30" s="291"/>
      <c r="AK30" s="291"/>
      <c r="AL30" s="291"/>
    </row>
    <row r="31" spans="1:38" s="312" customFormat="1" ht="13.5" customHeight="1" x14ac:dyDescent="0.25">
      <c r="A31" s="313" t="s">
        <v>95</v>
      </c>
      <c r="B31" s="314" t="s">
        <v>314</v>
      </c>
      <c r="C31" s="314" t="s">
        <v>315</v>
      </c>
      <c r="D31" s="315">
        <v>230</v>
      </c>
      <c r="E31" s="316">
        <v>232427</v>
      </c>
      <c r="F31" s="316">
        <v>0</v>
      </c>
      <c r="G31" s="317">
        <v>0</v>
      </c>
      <c r="H31" s="315">
        <v>203</v>
      </c>
      <c r="I31" s="316">
        <v>290654.8</v>
      </c>
      <c r="J31" s="316">
        <v>0</v>
      </c>
      <c r="K31" s="317">
        <v>0</v>
      </c>
      <c r="L31" s="318">
        <v>183</v>
      </c>
      <c r="M31" s="319">
        <v>177480.8</v>
      </c>
      <c r="N31" s="319">
        <v>162720.79999999999</v>
      </c>
      <c r="O31" s="319">
        <v>14760</v>
      </c>
      <c r="P31" s="319">
        <v>0</v>
      </c>
      <c r="Q31" s="320">
        <v>0</v>
      </c>
      <c r="R31" s="321">
        <f t="shared" si="2"/>
        <v>-47</v>
      </c>
      <c r="S31" s="322">
        <f t="shared" si="2"/>
        <v>-54946.200000000012</v>
      </c>
      <c r="T31" s="322">
        <f t="shared" si="3"/>
        <v>0</v>
      </c>
      <c r="U31" s="323">
        <f t="shared" si="1"/>
        <v>0</v>
      </c>
      <c r="V31" s="321">
        <f t="shared" si="4"/>
        <v>-20</v>
      </c>
      <c r="W31" s="322">
        <f t="shared" si="4"/>
        <v>-113174</v>
      </c>
      <c r="X31" s="322">
        <f t="shared" si="5"/>
        <v>0</v>
      </c>
      <c r="Y31" s="323">
        <f t="shared" si="5"/>
        <v>0</v>
      </c>
      <c r="Z31" s="311"/>
      <c r="AA31" s="298"/>
      <c r="AB31" s="311">
        <f t="shared" si="6"/>
        <v>0</v>
      </c>
      <c r="AC31" s="311">
        <f t="shared" si="6"/>
        <v>0</v>
      </c>
      <c r="AD31" s="291"/>
      <c r="AE31" s="291"/>
      <c r="AF31" s="291"/>
      <c r="AG31" s="291"/>
      <c r="AH31" s="291"/>
      <c r="AI31" s="291"/>
      <c r="AJ31" s="291"/>
      <c r="AK31" s="291"/>
      <c r="AL31" s="291"/>
    </row>
    <row r="32" spans="1:38" s="312" customFormat="1" ht="13.5" customHeight="1" x14ac:dyDescent="0.25">
      <c r="A32" s="313" t="s">
        <v>95</v>
      </c>
      <c r="B32" s="314" t="s">
        <v>316</v>
      </c>
      <c r="C32" s="314" t="s">
        <v>317</v>
      </c>
      <c r="D32" s="315">
        <v>513</v>
      </c>
      <c r="E32" s="316">
        <v>119152</v>
      </c>
      <c r="F32" s="316">
        <v>0</v>
      </c>
      <c r="G32" s="317">
        <v>0</v>
      </c>
      <c r="H32" s="315">
        <v>514</v>
      </c>
      <c r="I32" s="316">
        <v>205113.69999999998</v>
      </c>
      <c r="J32" s="316">
        <v>0</v>
      </c>
      <c r="K32" s="317">
        <v>0</v>
      </c>
      <c r="L32" s="318">
        <v>488</v>
      </c>
      <c r="M32" s="319">
        <v>243514.19999999998</v>
      </c>
      <c r="N32" s="319">
        <v>218074.19999999998</v>
      </c>
      <c r="O32" s="319">
        <v>25440</v>
      </c>
      <c r="P32" s="319">
        <v>0</v>
      </c>
      <c r="Q32" s="320">
        <v>0</v>
      </c>
      <c r="R32" s="321">
        <f t="shared" si="2"/>
        <v>-25</v>
      </c>
      <c r="S32" s="322">
        <f t="shared" si="2"/>
        <v>124362.19999999998</v>
      </c>
      <c r="T32" s="322">
        <f t="shared" si="3"/>
        <v>0</v>
      </c>
      <c r="U32" s="323">
        <f t="shared" si="1"/>
        <v>0</v>
      </c>
      <c r="V32" s="321">
        <f t="shared" si="4"/>
        <v>-26</v>
      </c>
      <c r="W32" s="322">
        <f t="shared" si="4"/>
        <v>38400.5</v>
      </c>
      <c r="X32" s="322">
        <f t="shared" si="5"/>
        <v>0</v>
      </c>
      <c r="Y32" s="323">
        <f t="shared" si="5"/>
        <v>0</v>
      </c>
      <c r="Z32" s="311"/>
      <c r="AA32" s="298"/>
      <c r="AB32" s="311">
        <f t="shared" si="6"/>
        <v>0</v>
      </c>
      <c r="AC32" s="311">
        <f t="shared" si="6"/>
        <v>0</v>
      </c>
      <c r="AD32" s="291"/>
      <c r="AE32" s="291"/>
      <c r="AF32" s="291"/>
      <c r="AG32" s="291"/>
      <c r="AH32" s="291"/>
      <c r="AI32" s="291"/>
      <c r="AJ32" s="291"/>
      <c r="AK32" s="291"/>
      <c r="AL32" s="291"/>
    </row>
    <row r="33" spans="1:38" s="312" customFormat="1" ht="13.5" customHeight="1" x14ac:dyDescent="0.25">
      <c r="A33" s="313" t="s">
        <v>95</v>
      </c>
      <c r="B33" s="314" t="s">
        <v>318</v>
      </c>
      <c r="C33" s="314" t="s">
        <v>319</v>
      </c>
      <c r="D33" s="315">
        <v>0</v>
      </c>
      <c r="E33" s="316">
        <v>44</v>
      </c>
      <c r="F33" s="316">
        <v>0</v>
      </c>
      <c r="G33" s="317">
        <v>0</v>
      </c>
      <c r="H33" s="315">
        <v>0</v>
      </c>
      <c r="I33" s="316">
        <v>88</v>
      </c>
      <c r="J33" s="316">
        <v>0</v>
      </c>
      <c r="K33" s="317">
        <v>0</v>
      </c>
      <c r="L33" s="318">
        <v>0</v>
      </c>
      <c r="M33" s="319">
        <v>22</v>
      </c>
      <c r="N33" s="319">
        <v>22</v>
      </c>
      <c r="O33" s="319">
        <v>0</v>
      </c>
      <c r="P33" s="319">
        <v>0</v>
      </c>
      <c r="Q33" s="320">
        <v>0</v>
      </c>
      <c r="R33" s="321">
        <f t="shared" si="2"/>
        <v>0</v>
      </c>
      <c r="S33" s="322">
        <f t="shared" si="2"/>
        <v>-22</v>
      </c>
      <c r="T33" s="322">
        <f t="shared" si="3"/>
        <v>0</v>
      </c>
      <c r="U33" s="323">
        <f t="shared" si="1"/>
        <v>0</v>
      </c>
      <c r="V33" s="321">
        <f t="shared" si="4"/>
        <v>0</v>
      </c>
      <c r="W33" s="322">
        <f t="shared" si="4"/>
        <v>-66</v>
      </c>
      <c r="X33" s="322">
        <f t="shared" si="5"/>
        <v>0</v>
      </c>
      <c r="Y33" s="323">
        <f t="shared" si="5"/>
        <v>0</v>
      </c>
      <c r="Z33" s="311"/>
      <c r="AA33" s="298"/>
      <c r="AB33" s="311">
        <f t="shared" si="6"/>
        <v>0</v>
      </c>
      <c r="AC33" s="311">
        <f t="shared" si="6"/>
        <v>0</v>
      </c>
      <c r="AD33" s="291"/>
      <c r="AE33" s="291"/>
      <c r="AF33" s="291"/>
      <c r="AG33" s="291"/>
      <c r="AH33" s="291"/>
      <c r="AI33" s="291"/>
      <c r="AJ33" s="291"/>
      <c r="AK33" s="291"/>
      <c r="AL33" s="291"/>
    </row>
    <row r="34" spans="1:38" s="312" customFormat="1" ht="13.5" customHeight="1" x14ac:dyDescent="0.25">
      <c r="A34" s="313" t="s">
        <v>95</v>
      </c>
      <c r="B34" s="314" t="s">
        <v>320</v>
      </c>
      <c r="C34" s="314" t="s">
        <v>321</v>
      </c>
      <c r="D34" s="315">
        <v>3146</v>
      </c>
      <c r="E34" s="316">
        <v>2410381</v>
      </c>
      <c r="F34" s="316">
        <v>0</v>
      </c>
      <c r="G34" s="317">
        <v>6174019.9299999997</v>
      </c>
      <c r="H34" s="315">
        <v>2977</v>
      </c>
      <c r="I34" s="316">
        <v>4122153.3999999994</v>
      </c>
      <c r="J34" s="316">
        <v>0</v>
      </c>
      <c r="K34" s="317">
        <v>7155460.7500000019</v>
      </c>
      <c r="L34" s="318">
        <v>2745</v>
      </c>
      <c r="M34" s="319">
        <v>2293494.7000000002</v>
      </c>
      <c r="N34" s="319">
        <v>2158014.7000000002</v>
      </c>
      <c r="O34" s="319">
        <v>135480</v>
      </c>
      <c r="P34" s="319">
        <v>0</v>
      </c>
      <c r="Q34" s="320">
        <v>7400123.9499999974</v>
      </c>
      <c r="R34" s="321">
        <f t="shared" si="2"/>
        <v>-401</v>
      </c>
      <c r="S34" s="322">
        <f t="shared" si="2"/>
        <v>-116886.29999999981</v>
      </c>
      <c r="T34" s="322">
        <f t="shared" si="3"/>
        <v>0</v>
      </c>
      <c r="U34" s="323">
        <f t="shared" si="1"/>
        <v>1226104.0199999977</v>
      </c>
      <c r="V34" s="321">
        <f t="shared" si="4"/>
        <v>-232</v>
      </c>
      <c r="W34" s="322">
        <f t="shared" si="4"/>
        <v>-1828658.6999999993</v>
      </c>
      <c r="X34" s="322">
        <f t="shared" si="5"/>
        <v>0</v>
      </c>
      <c r="Y34" s="323">
        <f t="shared" si="5"/>
        <v>244663.19999999553</v>
      </c>
      <c r="Z34" s="311"/>
      <c r="AA34" s="298"/>
      <c r="AB34" s="311">
        <f t="shared" si="6"/>
        <v>0</v>
      </c>
      <c r="AC34" s="311">
        <f t="shared" si="6"/>
        <v>0</v>
      </c>
      <c r="AD34" s="291"/>
      <c r="AE34" s="291"/>
      <c r="AF34" s="291"/>
      <c r="AG34" s="291"/>
      <c r="AH34" s="291"/>
      <c r="AI34" s="291"/>
      <c r="AJ34" s="291"/>
      <c r="AK34" s="291"/>
      <c r="AL34" s="291"/>
    </row>
    <row r="35" spans="1:38" s="312" customFormat="1" ht="13.5" customHeight="1" x14ac:dyDescent="0.25">
      <c r="A35" s="313" t="s">
        <v>95</v>
      </c>
      <c r="B35" s="314" t="s">
        <v>322</v>
      </c>
      <c r="C35" s="314" t="s">
        <v>323</v>
      </c>
      <c r="D35" s="315">
        <v>0</v>
      </c>
      <c r="E35" s="316">
        <v>331056</v>
      </c>
      <c r="F35" s="316">
        <v>0</v>
      </c>
      <c r="G35" s="317">
        <v>0</v>
      </c>
      <c r="H35" s="315">
        <v>0</v>
      </c>
      <c r="I35" s="316">
        <v>362440</v>
      </c>
      <c r="J35" s="316">
        <v>0</v>
      </c>
      <c r="K35" s="317">
        <v>0</v>
      </c>
      <c r="L35" s="318">
        <v>0</v>
      </c>
      <c r="M35" s="319">
        <v>361440</v>
      </c>
      <c r="N35" s="319">
        <v>352920</v>
      </c>
      <c r="O35" s="319">
        <v>8520</v>
      </c>
      <c r="P35" s="319">
        <v>0</v>
      </c>
      <c r="Q35" s="320">
        <v>0</v>
      </c>
      <c r="R35" s="321">
        <f t="shared" si="2"/>
        <v>0</v>
      </c>
      <c r="S35" s="322">
        <f t="shared" si="2"/>
        <v>30384</v>
      </c>
      <c r="T35" s="322">
        <f t="shared" si="3"/>
        <v>0</v>
      </c>
      <c r="U35" s="323">
        <f t="shared" si="1"/>
        <v>0</v>
      </c>
      <c r="V35" s="321">
        <f t="shared" si="4"/>
        <v>0</v>
      </c>
      <c r="W35" s="322">
        <f t="shared" si="4"/>
        <v>-1000</v>
      </c>
      <c r="X35" s="322">
        <f t="shared" si="5"/>
        <v>0</v>
      </c>
      <c r="Y35" s="323">
        <f t="shared" si="5"/>
        <v>0</v>
      </c>
      <c r="Z35" s="311"/>
      <c r="AA35" s="298"/>
      <c r="AB35" s="311">
        <f t="shared" si="6"/>
        <v>0</v>
      </c>
      <c r="AC35" s="311">
        <f t="shared" si="6"/>
        <v>0</v>
      </c>
      <c r="AD35" s="291"/>
      <c r="AE35" s="291"/>
      <c r="AF35" s="291"/>
      <c r="AG35" s="291"/>
      <c r="AH35" s="291"/>
      <c r="AI35" s="291"/>
      <c r="AJ35" s="291"/>
      <c r="AK35" s="291"/>
      <c r="AL35" s="291"/>
    </row>
    <row r="36" spans="1:38" s="312" customFormat="1" ht="13.5" customHeight="1" x14ac:dyDescent="0.25">
      <c r="A36" s="313" t="s">
        <v>95</v>
      </c>
      <c r="B36" s="314" t="s">
        <v>324</v>
      </c>
      <c r="C36" s="314" t="s">
        <v>325</v>
      </c>
      <c r="D36" s="315">
        <v>0</v>
      </c>
      <c r="E36" s="316">
        <v>200918</v>
      </c>
      <c r="F36" s="316">
        <v>0</v>
      </c>
      <c r="G36" s="317">
        <v>0</v>
      </c>
      <c r="H36" s="315">
        <v>0</v>
      </c>
      <c r="I36" s="316">
        <v>282710</v>
      </c>
      <c r="J36" s="316">
        <v>0</v>
      </c>
      <c r="K36" s="317">
        <v>0</v>
      </c>
      <c r="L36" s="318">
        <v>0</v>
      </c>
      <c r="M36" s="319">
        <v>285840</v>
      </c>
      <c r="N36" s="319">
        <v>277440</v>
      </c>
      <c r="O36" s="319">
        <v>8400</v>
      </c>
      <c r="P36" s="319">
        <v>0</v>
      </c>
      <c r="Q36" s="320">
        <v>0</v>
      </c>
      <c r="R36" s="321">
        <f t="shared" si="2"/>
        <v>0</v>
      </c>
      <c r="S36" s="322">
        <f t="shared" si="2"/>
        <v>84922</v>
      </c>
      <c r="T36" s="322">
        <f t="shared" si="3"/>
        <v>0</v>
      </c>
      <c r="U36" s="323">
        <f t="shared" si="1"/>
        <v>0</v>
      </c>
      <c r="V36" s="321">
        <f t="shared" si="4"/>
        <v>0</v>
      </c>
      <c r="W36" s="322">
        <f t="shared" si="4"/>
        <v>3130</v>
      </c>
      <c r="X36" s="322">
        <f t="shared" si="5"/>
        <v>0</v>
      </c>
      <c r="Y36" s="323">
        <f t="shared" si="5"/>
        <v>0</v>
      </c>
      <c r="Z36" s="311"/>
      <c r="AA36" s="298"/>
      <c r="AB36" s="311">
        <f t="shared" si="6"/>
        <v>0</v>
      </c>
      <c r="AC36" s="311">
        <f t="shared" si="6"/>
        <v>0</v>
      </c>
      <c r="AD36" s="291"/>
      <c r="AE36" s="291"/>
      <c r="AF36" s="291"/>
      <c r="AG36" s="291"/>
      <c r="AH36" s="291"/>
      <c r="AI36" s="291"/>
      <c r="AJ36" s="291"/>
      <c r="AK36" s="291"/>
      <c r="AL36" s="291"/>
    </row>
    <row r="37" spans="1:38" s="312" customFormat="1" ht="13.5" customHeight="1" x14ac:dyDescent="0.25">
      <c r="A37" s="313" t="s">
        <v>95</v>
      </c>
      <c r="B37" s="314" t="s">
        <v>326</v>
      </c>
      <c r="C37" s="314" t="s">
        <v>327</v>
      </c>
      <c r="D37" s="315">
        <v>224</v>
      </c>
      <c r="E37" s="316">
        <v>133192</v>
      </c>
      <c r="F37" s="316">
        <v>0</v>
      </c>
      <c r="G37" s="317">
        <v>0</v>
      </c>
      <c r="H37" s="315">
        <v>111</v>
      </c>
      <c r="I37" s="316">
        <v>184119.8</v>
      </c>
      <c r="J37" s="316">
        <v>0</v>
      </c>
      <c r="K37" s="317">
        <v>0</v>
      </c>
      <c r="L37" s="318">
        <v>100</v>
      </c>
      <c r="M37" s="319">
        <v>141441.20000000001</v>
      </c>
      <c r="N37" s="319">
        <v>122721.2</v>
      </c>
      <c r="O37" s="319">
        <v>18720</v>
      </c>
      <c r="P37" s="319">
        <v>0</v>
      </c>
      <c r="Q37" s="320">
        <v>0</v>
      </c>
      <c r="R37" s="321">
        <f t="shared" si="2"/>
        <v>-124</v>
      </c>
      <c r="S37" s="322">
        <f t="shared" si="2"/>
        <v>8249.2000000000116</v>
      </c>
      <c r="T37" s="322">
        <f t="shared" si="3"/>
        <v>0</v>
      </c>
      <c r="U37" s="323">
        <f t="shared" si="1"/>
        <v>0</v>
      </c>
      <c r="V37" s="321">
        <f t="shared" si="4"/>
        <v>-11</v>
      </c>
      <c r="W37" s="322">
        <f t="shared" si="4"/>
        <v>-42678.599999999977</v>
      </c>
      <c r="X37" s="322">
        <f t="shared" si="5"/>
        <v>0</v>
      </c>
      <c r="Y37" s="323">
        <f t="shared" si="5"/>
        <v>0</v>
      </c>
      <c r="Z37" s="311"/>
      <c r="AA37" s="298"/>
      <c r="AB37" s="311">
        <f t="shared" si="6"/>
        <v>0</v>
      </c>
      <c r="AC37" s="311">
        <f t="shared" si="6"/>
        <v>0</v>
      </c>
      <c r="AD37" s="291"/>
      <c r="AE37" s="291"/>
      <c r="AF37" s="291"/>
      <c r="AG37" s="291"/>
      <c r="AH37" s="291"/>
      <c r="AI37" s="291"/>
      <c r="AJ37" s="291"/>
      <c r="AK37" s="291"/>
      <c r="AL37" s="291"/>
    </row>
    <row r="38" spans="1:38" s="312" customFormat="1" ht="13.5" customHeight="1" x14ac:dyDescent="0.25">
      <c r="A38" s="313" t="s">
        <v>95</v>
      </c>
      <c r="B38" s="314" t="s">
        <v>328</v>
      </c>
      <c r="C38" s="314" t="s">
        <v>329</v>
      </c>
      <c r="D38" s="315">
        <v>678</v>
      </c>
      <c r="E38" s="316">
        <v>564728</v>
      </c>
      <c r="F38" s="316">
        <v>0</v>
      </c>
      <c r="G38" s="317">
        <v>0</v>
      </c>
      <c r="H38" s="315">
        <v>579</v>
      </c>
      <c r="I38" s="316">
        <v>588804.9</v>
      </c>
      <c r="J38" s="316">
        <v>0</v>
      </c>
      <c r="K38" s="317">
        <v>0</v>
      </c>
      <c r="L38" s="318">
        <v>572</v>
      </c>
      <c r="M38" s="319">
        <v>606267.9</v>
      </c>
      <c r="N38" s="319">
        <v>574707.9</v>
      </c>
      <c r="O38" s="319">
        <v>31560</v>
      </c>
      <c r="P38" s="319">
        <v>0</v>
      </c>
      <c r="Q38" s="320">
        <v>0</v>
      </c>
      <c r="R38" s="321">
        <f t="shared" si="2"/>
        <v>-106</v>
      </c>
      <c r="S38" s="322">
        <f t="shared" si="2"/>
        <v>41539.900000000023</v>
      </c>
      <c r="T38" s="322">
        <f t="shared" si="3"/>
        <v>0</v>
      </c>
      <c r="U38" s="323">
        <f t="shared" si="1"/>
        <v>0</v>
      </c>
      <c r="V38" s="321">
        <f t="shared" si="4"/>
        <v>-7</v>
      </c>
      <c r="W38" s="322">
        <f t="shared" si="4"/>
        <v>17463</v>
      </c>
      <c r="X38" s="322">
        <f t="shared" si="5"/>
        <v>0</v>
      </c>
      <c r="Y38" s="323">
        <f t="shared" si="5"/>
        <v>0</v>
      </c>
      <c r="Z38" s="311"/>
      <c r="AA38" s="298"/>
      <c r="AB38" s="311">
        <f t="shared" si="6"/>
        <v>0</v>
      </c>
      <c r="AC38" s="311">
        <f t="shared" si="6"/>
        <v>0</v>
      </c>
      <c r="AD38" s="291"/>
      <c r="AE38" s="291"/>
      <c r="AF38" s="291"/>
      <c r="AG38" s="291"/>
      <c r="AH38" s="291"/>
      <c r="AI38" s="291"/>
      <c r="AJ38" s="291"/>
      <c r="AK38" s="291"/>
      <c r="AL38" s="291"/>
    </row>
    <row r="39" spans="1:38" s="312" customFormat="1" ht="13.5" customHeight="1" x14ac:dyDescent="0.25">
      <c r="A39" s="313" t="s">
        <v>95</v>
      </c>
      <c r="B39" s="314" t="s">
        <v>330</v>
      </c>
      <c r="C39" s="314" t="s">
        <v>331</v>
      </c>
      <c r="D39" s="315">
        <v>2122</v>
      </c>
      <c r="E39" s="316">
        <v>589242</v>
      </c>
      <c r="F39" s="316">
        <v>0</v>
      </c>
      <c r="G39" s="317">
        <v>0</v>
      </c>
      <c r="H39" s="315">
        <v>2221</v>
      </c>
      <c r="I39" s="316">
        <v>1052812.3999999999</v>
      </c>
      <c r="J39" s="316">
        <v>0</v>
      </c>
      <c r="K39" s="317">
        <v>0</v>
      </c>
      <c r="L39" s="318">
        <v>574</v>
      </c>
      <c r="M39" s="319">
        <v>461961.8</v>
      </c>
      <c r="N39" s="319">
        <v>427521.8</v>
      </c>
      <c r="O39" s="319">
        <v>34440</v>
      </c>
      <c r="P39" s="319">
        <v>0</v>
      </c>
      <c r="Q39" s="320">
        <v>0</v>
      </c>
      <c r="R39" s="321">
        <f t="shared" si="2"/>
        <v>-1548</v>
      </c>
      <c r="S39" s="322">
        <f t="shared" si="2"/>
        <v>-127280.20000000001</v>
      </c>
      <c r="T39" s="322">
        <f t="shared" si="3"/>
        <v>0</v>
      </c>
      <c r="U39" s="323">
        <f t="shared" si="1"/>
        <v>0</v>
      </c>
      <c r="V39" s="321">
        <f t="shared" si="4"/>
        <v>-1647</v>
      </c>
      <c r="W39" s="322">
        <f t="shared" si="4"/>
        <v>-590850.59999999986</v>
      </c>
      <c r="X39" s="322">
        <f t="shared" si="5"/>
        <v>0</v>
      </c>
      <c r="Y39" s="323">
        <f t="shared" si="5"/>
        <v>0</v>
      </c>
      <c r="Z39" s="311"/>
      <c r="AA39" s="298"/>
      <c r="AB39" s="311">
        <f t="shared" si="6"/>
        <v>0</v>
      </c>
      <c r="AC39" s="311">
        <f t="shared" si="6"/>
        <v>0</v>
      </c>
      <c r="AD39" s="291"/>
      <c r="AE39" s="291"/>
      <c r="AF39" s="291"/>
      <c r="AG39" s="291"/>
      <c r="AH39" s="291"/>
      <c r="AI39" s="291"/>
      <c r="AJ39" s="291"/>
      <c r="AK39" s="291"/>
      <c r="AL39" s="291"/>
    </row>
    <row r="40" spans="1:38" s="312" customFormat="1" ht="13.5" customHeight="1" x14ac:dyDescent="0.25">
      <c r="A40" s="313" t="s">
        <v>95</v>
      </c>
      <c r="B40" s="314" t="s">
        <v>332</v>
      </c>
      <c r="C40" s="314" t="s">
        <v>333</v>
      </c>
      <c r="D40" s="315">
        <v>475</v>
      </c>
      <c r="E40" s="316">
        <v>129194</v>
      </c>
      <c r="F40" s="316">
        <v>0</v>
      </c>
      <c r="G40" s="317">
        <v>0</v>
      </c>
      <c r="H40" s="315">
        <v>379</v>
      </c>
      <c r="I40" s="316">
        <v>148622.1</v>
      </c>
      <c r="J40" s="316">
        <v>0</v>
      </c>
      <c r="K40" s="317">
        <v>0</v>
      </c>
      <c r="L40" s="318">
        <v>131</v>
      </c>
      <c r="M40" s="319">
        <v>121266.7</v>
      </c>
      <c r="N40" s="319">
        <v>113346.7</v>
      </c>
      <c r="O40" s="319">
        <v>7920</v>
      </c>
      <c r="P40" s="319">
        <v>0</v>
      </c>
      <c r="Q40" s="320">
        <v>0</v>
      </c>
      <c r="R40" s="321">
        <f t="shared" si="2"/>
        <v>-344</v>
      </c>
      <c r="S40" s="322">
        <f t="shared" si="2"/>
        <v>-7927.3000000000029</v>
      </c>
      <c r="T40" s="322">
        <f t="shared" si="3"/>
        <v>0</v>
      </c>
      <c r="U40" s="323">
        <f t="shared" si="1"/>
        <v>0</v>
      </c>
      <c r="V40" s="321">
        <f t="shared" si="4"/>
        <v>-248</v>
      </c>
      <c r="W40" s="322">
        <f t="shared" si="4"/>
        <v>-27355.400000000009</v>
      </c>
      <c r="X40" s="322">
        <f t="shared" si="5"/>
        <v>0</v>
      </c>
      <c r="Y40" s="323">
        <f t="shared" si="5"/>
        <v>0</v>
      </c>
      <c r="Z40" s="311"/>
      <c r="AA40" s="298"/>
      <c r="AB40" s="311">
        <f t="shared" si="6"/>
        <v>0</v>
      </c>
      <c r="AC40" s="311">
        <f t="shared" si="6"/>
        <v>0</v>
      </c>
      <c r="AD40" s="291"/>
      <c r="AE40" s="291"/>
      <c r="AF40" s="291"/>
      <c r="AG40" s="291"/>
      <c r="AH40" s="291"/>
      <c r="AI40" s="291"/>
      <c r="AJ40" s="291"/>
      <c r="AK40" s="291"/>
      <c r="AL40" s="291"/>
    </row>
    <row r="41" spans="1:38" s="312" customFormat="1" ht="13.5" customHeight="1" x14ac:dyDescent="0.25">
      <c r="A41" s="313" t="s">
        <v>95</v>
      </c>
      <c r="B41" s="314" t="s">
        <v>334</v>
      </c>
      <c r="C41" s="314" t="s">
        <v>335</v>
      </c>
      <c r="D41" s="315">
        <v>1305</v>
      </c>
      <c r="E41" s="316">
        <v>348687</v>
      </c>
      <c r="F41" s="316">
        <v>0</v>
      </c>
      <c r="G41" s="317">
        <v>0</v>
      </c>
      <c r="H41" s="315">
        <v>2412</v>
      </c>
      <c r="I41" s="316">
        <v>1151134.6000000001</v>
      </c>
      <c r="J41" s="316">
        <v>0</v>
      </c>
      <c r="K41" s="317">
        <v>0</v>
      </c>
      <c r="L41" s="318">
        <v>416</v>
      </c>
      <c r="M41" s="319">
        <v>260997.09999999998</v>
      </c>
      <c r="N41" s="319">
        <v>221517.09999999998</v>
      </c>
      <c r="O41" s="319">
        <v>39480</v>
      </c>
      <c r="P41" s="319">
        <v>0</v>
      </c>
      <c r="Q41" s="320">
        <v>0</v>
      </c>
      <c r="R41" s="321">
        <f t="shared" si="2"/>
        <v>-889</v>
      </c>
      <c r="S41" s="322">
        <f t="shared" si="2"/>
        <v>-87689.900000000023</v>
      </c>
      <c r="T41" s="322">
        <f t="shared" si="3"/>
        <v>0</v>
      </c>
      <c r="U41" s="323">
        <f t="shared" si="1"/>
        <v>0</v>
      </c>
      <c r="V41" s="321">
        <f t="shared" si="4"/>
        <v>-1996</v>
      </c>
      <c r="W41" s="322">
        <f t="shared" si="4"/>
        <v>-890137.50000000012</v>
      </c>
      <c r="X41" s="322">
        <f t="shared" si="5"/>
        <v>0</v>
      </c>
      <c r="Y41" s="323">
        <f t="shared" si="5"/>
        <v>0</v>
      </c>
      <c r="Z41" s="311"/>
      <c r="AA41" s="298"/>
      <c r="AB41" s="311">
        <f t="shared" si="6"/>
        <v>0</v>
      </c>
      <c r="AC41" s="311">
        <f t="shared" si="6"/>
        <v>0</v>
      </c>
      <c r="AD41" s="291"/>
      <c r="AE41" s="291"/>
      <c r="AF41" s="291"/>
      <c r="AG41" s="291"/>
      <c r="AH41" s="291"/>
      <c r="AI41" s="291"/>
      <c r="AJ41" s="291"/>
      <c r="AK41" s="291"/>
      <c r="AL41" s="291"/>
    </row>
    <row r="42" spans="1:38" s="312" customFormat="1" ht="13.5" customHeight="1" x14ac:dyDescent="0.25">
      <c r="A42" s="313" t="s">
        <v>95</v>
      </c>
      <c r="B42" s="314" t="s">
        <v>336</v>
      </c>
      <c r="C42" s="314" t="s">
        <v>337</v>
      </c>
      <c r="D42" s="315">
        <v>0</v>
      </c>
      <c r="E42" s="316">
        <v>96215</v>
      </c>
      <c r="F42" s="316">
        <v>0</v>
      </c>
      <c r="G42" s="317">
        <v>0</v>
      </c>
      <c r="H42" s="315">
        <v>0</v>
      </c>
      <c r="I42" s="316">
        <v>124100</v>
      </c>
      <c r="J42" s="316">
        <v>0</v>
      </c>
      <c r="K42" s="317">
        <v>0</v>
      </c>
      <c r="L42" s="318">
        <v>0</v>
      </c>
      <c r="M42" s="319">
        <v>96410</v>
      </c>
      <c r="N42" s="319">
        <v>91970</v>
      </c>
      <c r="O42" s="319">
        <v>4440</v>
      </c>
      <c r="P42" s="319">
        <v>0</v>
      </c>
      <c r="Q42" s="320">
        <v>0</v>
      </c>
      <c r="R42" s="321">
        <f t="shared" si="2"/>
        <v>0</v>
      </c>
      <c r="S42" s="322">
        <f t="shared" si="2"/>
        <v>195</v>
      </c>
      <c r="T42" s="322">
        <f t="shared" si="3"/>
        <v>0</v>
      </c>
      <c r="U42" s="323">
        <f t="shared" si="1"/>
        <v>0</v>
      </c>
      <c r="V42" s="321">
        <f t="shared" si="4"/>
        <v>0</v>
      </c>
      <c r="W42" s="322">
        <f t="shared" si="4"/>
        <v>-27690</v>
      </c>
      <c r="X42" s="322">
        <f t="shared" si="5"/>
        <v>0</v>
      </c>
      <c r="Y42" s="323">
        <f t="shared" si="5"/>
        <v>0</v>
      </c>
      <c r="Z42" s="311"/>
      <c r="AA42" s="298"/>
      <c r="AB42" s="311">
        <f t="shared" si="6"/>
        <v>0</v>
      </c>
      <c r="AC42" s="311">
        <f t="shared" si="6"/>
        <v>0</v>
      </c>
      <c r="AD42" s="291"/>
      <c r="AE42" s="291"/>
      <c r="AF42" s="291"/>
      <c r="AG42" s="291"/>
      <c r="AH42" s="291"/>
      <c r="AI42" s="291"/>
      <c r="AJ42" s="291"/>
      <c r="AK42" s="291"/>
      <c r="AL42" s="291"/>
    </row>
    <row r="43" spans="1:38" s="312" customFormat="1" ht="13.5" customHeight="1" x14ac:dyDescent="0.25">
      <c r="A43" s="313" t="s">
        <v>95</v>
      </c>
      <c r="B43" s="314" t="s">
        <v>338</v>
      </c>
      <c r="C43" s="314" t="s">
        <v>339</v>
      </c>
      <c r="D43" s="315">
        <v>457</v>
      </c>
      <c r="E43" s="316">
        <v>218065</v>
      </c>
      <c r="F43" s="316">
        <v>0</v>
      </c>
      <c r="G43" s="317">
        <v>0</v>
      </c>
      <c r="H43" s="315">
        <v>437</v>
      </c>
      <c r="I43" s="316">
        <v>288594.92</v>
      </c>
      <c r="J43" s="316">
        <v>0</v>
      </c>
      <c r="K43" s="317">
        <v>0</v>
      </c>
      <c r="L43" s="318">
        <v>352</v>
      </c>
      <c r="M43" s="319">
        <v>290861.59999999998</v>
      </c>
      <c r="N43" s="319">
        <v>251261.6</v>
      </c>
      <c r="O43" s="319">
        <v>39600</v>
      </c>
      <c r="P43" s="319">
        <v>0</v>
      </c>
      <c r="Q43" s="320">
        <v>0</v>
      </c>
      <c r="R43" s="321">
        <f t="shared" si="2"/>
        <v>-105</v>
      </c>
      <c r="S43" s="322">
        <f t="shared" si="2"/>
        <v>72796.599999999977</v>
      </c>
      <c r="T43" s="322">
        <f t="shared" si="3"/>
        <v>0</v>
      </c>
      <c r="U43" s="323">
        <f t="shared" si="1"/>
        <v>0</v>
      </c>
      <c r="V43" s="321">
        <f t="shared" si="4"/>
        <v>-85</v>
      </c>
      <c r="W43" s="322">
        <f t="shared" si="4"/>
        <v>2266.679999999993</v>
      </c>
      <c r="X43" s="322">
        <f t="shared" si="5"/>
        <v>0</v>
      </c>
      <c r="Y43" s="323">
        <f t="shared" si="5"/>
        <v>0</v>
      </c>
      <c r="Z43" s="311"/>
      <c r="AA43" s="298"/>
      <c r="AB43" s="311">
        <f t="shared" si="6"/>
        <v>0</v>
      </c>
      <c r="AC43" s="311">
        <f t="shared" si="6"/>
        <v>0</v>
      </c>
      <c r="AD43" s="291"/>
      <c r="AE43" s="291"/>
      <c r="AF43" s="291"/>
      <c r="AG43" s="291"/>
      <c r="AH43" s="291"/>
      <c r="AI43" s="291"/>
      <c r="AJ43" s="291"/>
      <c r="AK43" s="291"/>
      <c r="AL43" s="291"/>
    </row>
    <row r="44" spans="1:38" s="312" customFormat="1" ht="13.5" customHeight="1" x14ac:dyDescent="0.25">
      <c r="A44" s="313" t="s">
        <v>95</v>
      </c>
      <c r="B44" s="314" t="s">
        <v>340</v>
      </c>
      <c r="C44" s="314" t="s">
        <v>341</v>
      </c>
      <c r="D44" s="315">
        <v>885</v>
      </c>
      <c r="E44" s="316">
        <v>242084</v>
      </c>
      <c r="F44" s="316">
        <v>0</v>
      </c>
      <c r="G44" s="317">
        <v>0</v>
      </c>
      <c r="H44" s="315">
        <v>907</v>
      </c>
      <c r="I44" s="316">
        <v>473006.9</v>
      </c>
      <c r="J44" s="316">
        <v>0</v>
      </c>
      <c r="K44" s="317">
        <v>0</v>
      </c>
      <c r="L44" s="318">
        <v>456</v>
      </c>
      <c r="M44" s="319">
        <v>225865.8</v>
      </c>
      <c r="N44" s="319">
        <v>178345.8</v>
      </c>
      <c r="O44" s="319">
        <v>47520</v>
      </c>
      <c r="P44" s="319">
        <v>0</v>
      </c>
      <c r="Q44" s="320">
        <v>0</v>
      </c>
      <c r="R44" s="321">
        <f t="shared" si="2"/>
        <v>-429</v>
      </c>
      <c r="S44" s="322">
        <f t="shared" si="2"/>
        <v>-16218.200000000012</v>
      </c>
      <c r="T44" s="322">
        <f t="shared" si="3"/>
        <v>0</v>
      </c>
      <c r="U44" s="323">
        <f t="shared" si="1"/>
        <v>0</v>
      </c>
      <c r="V44" s="321">
        <f t="shared" si="4"/>
        <v>-451</v>
      </c>
      <c r="W44" s="322">
        <f t="shared" si="4"/>
        <v>-247141.10000000003</v>
      </c>
      <c r="X44" s="322">
        <f t="shared" si="5"/>
        <v>0</v>
      </c>
      <c r="Y44" s="323">
        <f t="shared" si="5"/>
        <v>0</v>
      </c>
      <c r="Z44" s="311"/>
      <c r="AA44" s="298"/>
      <c r="AB44" s="311">
        <f t="shared" si="6"/>
        <v>0</v>
      </c>
      <c r="AC44" s="311">
        <f t="shared" si="6"/>
        <v>0</v>
      </c>
      <c r="AD44" s="291"/>
      <c r="AE44" s="291"/>
      <c r="AF44" s="291"/>
      <c r="AG44" s="291"/>
      <c r="AH44" s="291"/>
      <c r="AI44" s="291"/>
      <c r="AJ44" s="291"/>
      <c r="AK44" s="291"/>
      <c r="AL44" s="291"/>
    </row>
    <row r="45" spans="1:38" s="312" customFormat="1" ht="13.5" customHeight="1" x14ac:dyDescent="0.25">
      <c r="A45" s="313" t="s">
        <v>95</v>
      </c>
      <c r="B45" s="314" t="s">
        <v>342</v>
      </c>
      <c r="C45" s="314" t="s">
        <v>343</v>
      </c>
      <c r="D45" s="315">
        <v>476</v>
      </c>
      <c r="E45" s="316">
        <v>1933308</v>
      </c>
      <c r="F45" s="316">
        <v>15560</v>
      </c>
      <c r="G45" s="317">
        <v>0</v>
      </c>
      <c r="H45" s="315">
        <v>478</v>
      </c>
      <c r="I45" s="316">
        <v>3167144.8</v>
      </c>
      <c r="J45" s="316">
        <v>15000</v>
      </c>
      <c r="K45" s="317">
        <v>0</v>
      </c>
      <c r="L45" s="318">
        <v>518</v>
      </c>
      <c r="M45" s="319">
        <v>2013085.6</v>
      </c>
      <c r="N45" s="319">
        <v>1935085.6</v>
      </c>
      <c r="O45" s="319">
        <v>78000</v>
      </c>
      <c r="P45" s="319">
        <v>0</v>
      </c>
      <c r="Q45" s="320">
        <v>0</v>
      </c>
      <c r="R45" s="321">
        <f t="shared" si="2"/>
        <v>42</v>
      </c>
      <c r="S45" s="322">
        <f t="shared" si="2"/>
        <v>79777.600000000093</v>
      </c>
      <c r="T45" s="322">
        <f t="shared" si="3"/>
        <v>-15560</v>
      </c>
      <c r="U45" s="323">
        <f t="shared" si="1"/>
        <v>0</v>
      </c>
      <c r="V45" s="321">
        <f t="shared" si="4"/>
        <v>40</v>
      </c>
      <c r="W45" s="322">
        <f t="shared" si="4"/>
        <v>-1154059.1999999997</v>
      </c>
      <c r="X45" s="322">
        <f t="shared" si="5"/>
        <v>-15000</v>
      </c>
      <c r="Y45" s="323">
        <f t="shared" si="5"/>
        <v>0</v>
      </c>
      <c r="Z45" s="311"/>
      <c r="AA45" s="298"/>
      <c r="AB45" s="311">
        <f t="shared" si="6"/>
        <v>0</v>
      </c>
      <c r="AC45" s="311">
        <f t="shared" si="6"/>
        <v>0</v>
      </c>
      <c r="AD45" s="291"/>
      <c r="AE45" s="291"/>
      <c r="AF45" s="291"/>
      <c r="AG45" s="291"/>
      <c r="AH45" s="291"/>
      <c r="AI45" s="291"/>
      <c r="AJ45" s="291"/>
      <c r="AK45" s="291"/>
      <c r="AL45" s="291"/>
    </row>
    <row r="46" spans="1:38" s="312" customFormat="1" ht="13.5" customHeight="1" x14ac:dyDescent="0.25">
      <c r="A46" s="313" t="s">
        <v>95</v>
      </c>
      <c r="B46" s="314" t="s">
        <v>344</v>
      </c>
      <c r="C46" s="314" t="s">
        <v>345</v>
      </c>
      <c r="D46" s="315">
        <v>105</v>
      </c>
      <c r="E46" s="316">
        <v>35190</v>
      </c>
      <c r="F46" s="316">
        <v>0</v>
      </c>
      <c r="G46" s="317">
        <v>0</v>
      </c>
      <c r="H46" s="315">
        <v>0</v>
      </c>
      <c r="I46" s="316">
        <v>0</v>
      </c>
      <c r="J46" s="316">
        <v>0</v>
      </c>
      <c r="K46" s="317">
        <v>0</v>
      </c>
      <c r="L46" s="318">
        <v>0</v>
      </c>
      <c r="M46" s="319">
        <v>0</v>
      </c>
      <c r="N46" s="319">
        <v>0</v>
      </c>
      <c r="O46" s="319">
        <v>0</v>
      </c>
      <c r="P46" s="319">
        <v>0</v>
      </c>
      <c r="Q46" s="320">
        <v>0</v>
      </c>
      <c r="R46" s="321">
        <f t="shared" si="2"/>
        <v>-105</v>
      </c>
      <c r="S46" s="322">
        <f t="shared" si="2"/>
        <v>-35190</v>
      </c>
      <c r="T46" s="322">
        <f t="shared" si="3"/>
        <v>0</v>
      </c>
      <c r="U46" s="323">
        <f t="shared" si="1"/>
        <v>0</v>
      </c>
      <c r="V46" s="321">
        <f t="shared" si="4"/>
        <v>0</v>
      </c>
      <c r="W46" s="322">
        <f t="shared" si="4"/>
        <v>0</v>
      </c>
      <c r="X46" s="322">
        <f t="shared" si="5"/>
        <v>0</v>
      </c>
      <c r="Y46" s="323">
        <f t="shared" si="5"/>
        <v>0</v>
      </c>
      <c r="Z46" s="311"/>
      <c r="AA46" s="298"/>
      <c r="AB46" s="311">
        <f t="shared" si="6"/>
        <v>0</v>
      </c>
      <c r="AC46" s="311">
        <f t="shared" si="6"/>
        <v>0</v>
      </c>
      <c r="AD46" s="291"/>
      <c r="AE46" s="291"/>
      <c r="AF46" s="291"/>
      <c r="AG46" s="291"/>
      <c r="AH46" s="291"/>
      <c r="AI46" s="291"/>
      <c r="AJ46" s="291"/>
      <c r="AK46" s="291"/>
      <c r="AL46" s="291"/>
    </row>
    <row r="47" spans="1:38" s="312" customFormat="1" ht="13.5" customHeight="1" x14ac:dyDescent="0.25">
      <c r="A47" s="313" t="s">
        <v>95</v>
      </c>
      <c r="B47" s="314" t="s">
        <v>346</v>
      </c>
      <c r="C47" s="314" t="s">
        <v>347</v>
      </c>
      <c r="D47" s="315"/>
      <c r="E47" s="316"/>
      <c r="F47" s="316"/>
      <c r="G47" s="317"/>
      <c r="H47" s="315">
        <v>183</v>
      </c>
      <c r="I47" s="316">
        <v>82866.399999999994</v>
      </c>
      <c r="J47" s="316">
        <v>0</v>
      </c>
      <c r="K47" s="317">
        <v>0</v>
      </c>
      <c r="L47" s="318">
        <v>128</v>
      </c>
      <c r="M47" s="319">
        <v>73875</v>
      </c>
      <c r="N47" s="319">
        <v>51795</v>
      </c>
      <c r="O47" s="319">
        <v>22080</v>
      </c>
      <c r="P47" s="319">
        <v>0</v>
      </c>
      <c r="Q47" s="320">
        <v>0</v>
      </c>
      <c r="R47" s="321">
        <f t="shared" si="2"/>
        <v>128</v>
      </c>
      <c r="S47" s="322">
        <f t="shared" si="2"/>
        <v>73875</v>
      </c>
      <c r="T47" s="322">
        <f t="shared" si="3"/>
        <v>0</v>
      </c>
      <c r="U47" s="323">
        <f t="shared" si="1"/>
        <v>0</v>
      </c>
      <c r="V47" s="321">
        <f t="shared" si="4"/>
        <v>-55</v>
      </c>
      <c r="W47" s="322">
        <f t="shared" si="4"/>
        <v>-8991.3999999999942</v>
      </c>
      <c r="X47" s="322">
        <f t="shared" si="5"/>
        <v>0</v>
      </c>
      <c r="Y47" s="323">
        <f t="shared" si="5"/>
        <v>0</v>
      </c>
      <c r="Z47" s="311"/>
      <c r="AA47" s="298"/>
      <c r="AB47" s="311">
        <f t="shared" si="6"/>
        <v>0</v>
      </c>
      <c r="AC47" s="311">
        <f t="shared" si="6"/>
        <v>0</v>
      </c>
      <c r="AD47" s="291"/>
      <c r="AE47" s="291"/>
      <c r="AF47" s="291"/>
      <c r="AG47" s="291"/>
      <c r="AH47" s="291"/>
      <c r="AI47" s="291"/>
      <c r="AJ47" s="291"/>
      <c r="AK47" s="291"/>
      <c r="AL47" s="291"/>
    </row>
    <row r="48" spans="1:38" s="312" customFormat="1" ht="13.5" customHeight="1" x14ac:dyDescent="0.25">
      <c r="A48" s="313" t="s">
        <v>100</v>
      </c>
      <c r="B48" s="314" t="s">
        <v>348</v>
      </c>
      <c r="C48" s="314" t="s">
        <v>349</v>
      </c>
      <c r="D48" s="315">
        <v>0</v>
      </c>
      <c r="E48" s="316">
        <v>111340</v>
      </c>
      <c r="F48" s="316">
        <v>0</v>
      </c>
      <c r="G48" s="317">
        <v>0</v>
      </c>
      <c r="H48" s="315">
        <v>0</v>
      </c>
      <c r="I48" s="316">
        <v>116003</v>
      </c>
      <c r="J48" s="316">
        <v>0</v>
      </c>
      <c r="K48" s="317">
        <v>0</v>
      </c>
      <c r="L48" s="318">
        <v>0</v>
      </c>
      <c r="M48" s="319">
        <v>75848</v>
      </c>
      <c r="N48" s="319">
        <v>75848</v>
      </c>
      <c r="O48" s="319">
        <v>0</v>
      </c>
      <c r="P48" s="319">
        <v>0</v>
      </c>
      <c r="Q48" s="320">
        <v>0</v>
      </c>
      <c r="R48" s="321">
        <f t="shared" si="2"/>
        <v>0</v>
      </c>
      <c r="S48" s="322">
        <f t="shared" si="2"/>
        <v>-35492</v>
      </c>
      <c r="T48" s="322">
        <f t="shared" si="3"/>
        <v>0</v>
      </c>
      <c r="U48" s="323">
        <f t="shared" si="1"/>
        <v>0</v>
      </c>
      <c r="V48" s="321">
        <f t="shared" si="4"/>
        <v>0</v>
      </c>
      <c r="W48" s="322">
        <f t="shared" si="4"/>
        <v>-40155</v>
      </c>
      <c r="X48" s="322">
        <f t="shared" si="5"/>
        <v>0</v>
      </c>
      <c r="Y48" s="323">
        <f t="shared" si="5"/>
        <v>0</v>
      </c>
      <c r="Z48" s="311"/>
      <c r="AA48" s="298"/>
      <c r="AB48" s="311">
        <f t="shared" si="6"/>
        <v>0</v>
      </c>
      <c r="AC48" s="311">
        <f t="shared" si="6"/>
        <v>0</v>
      </c>
      <c r="AD48" s="291"/>
      <c r="AE48" s="291"/>
      <c r="AF48" s="291"/>
      <c r="AG48" s="291"/>
      <c r="AH48" s="291"/>
      <c r="AI48" s="291"/>
      <c r="AJ48" s="291"/>
      <c r="AK48" s="291"/>
      <c r="AL48" s="291"/>
    </row>
    <row r="49" spans="1:38" s="312" customFormat="1" ht="13.5" customHeight="1" x14ac:dyDescent="0.25">
      <c r="A49" s="313" t="s">
        <v>100</v>
      </c>
      <c r="B49" s="314" t="s">
        <v>350</v>
      </c>
      <c r="C49" s="314" t="s">
        <v>351</v>
      </c>
      <c r="D49" s="315">
        <v>0</v>
      </c>
      <c r="E49" s="316">
        <v>156323</v>
      </c>
      <c r="F49" s="316">
        <v>0</v>
      </c>
      <c r="G49" s="317">
        <v>0</v>
      </c>
      <c r="H49" s="315">
        <v>0</v>
      </c>
      <c r="I49" s="316">
        <v>202672</v>
      </c>
      <c r="J49" s="316">
        <v>0</v>
      </c>
      <c r="K49" s="317">
        <v>0</v>
      </c>
      <c r="L49" s="318">
        <v>0</v>
      </c>
      <c r="M49" s="319">
        <v>225308</v>
      </c>
      <c r="N49" s="319">
        <v>225308</v>
      </c>
      <c r="O49" s="319">
        <v>0</v>
      </c>
      <c r="P49" s="319">
        <v>0</v>
      </c>
      <c r="Q49" s="320">
        <v>0</v>
      </c>
      <c r="R49" s="321">
        <f t="shared" si="2"/>
        <v>0</v>
      </c>
      <c r="S49" s="322">
        <f t="shared" si="2"/>
        <v>68985</v>
      </c>
      <c r="T49" s="322">
        <f t="shared" si="3"/>
        <v>0</v>
      </c>
      <c r="U49" s="323">
        <f t="shared" si="1"/>
        <v>0</v>
      </c>
      <c r="V49" s="321">
        <f t="shared" si="4"/>
        <v>0</v>
      </c>
      <c r="W49" s="322">
        <f t="shared" si="4"/>
        <v>22636</v>
      </c>
      <c r="X49" s="322">
        <f t="shared" si="5"/>
        <v>0</v>
      </c>
      <c r="Y49" s="323">
        <f t="shared" si="5"/>
        <v>0</v>
      </c>
      <c r="Z49" s="311"/>
      <c r="AA49" s="298"/>
      <c r="AB49" s="311">
        <f t="shared" si="6"/>
        <v>0</v>
      </c>
      <c r="AC49" s="311">
        <f t="shared" si="6"/>
        <v>0</v>
      </c>
      <c r="AD49" s="291"/>
      <c r="AE49" s="291"/>
      <c r="AF49" s="291"/>
      <c r="AG49" s="291"/>
      <c r="AH49" s="291"/>
      <c r="AI49" s="291"/>
      <c r="AJ49" s="291"/>
      <c r="AK49" s="291"/>
      <c r="AL49" s="291"/>
    </row>
    <row r="50" spans="1:38" s="312" customFormat="1" ht="13.5" customHeight="1" x14ac:dyDescent="0.25">
      <c r="A50" s="313" t="s">
        <v>100</v>
      </c>
      <c r="B50" s="314" t="s">
        <v>352</v>
      </c>
      <c r="C50" s="314" t="s">
        <v>353</v>
      </c>
      <c r="D50" s="315">
        <v>0</v>
      </c>
      <c r="E50" s="316">
        <v>167166</v>
      </c>
      <c r="F50" s="316">
        <v>0</v>
      </c>
      <c r="G50" s="317">
        <v>0</v>
      </c>
      <c r="H50" s="315">
        <v>0</v>
      </c>
      <c r="I50" s="316">
        <v>186100</v>
      </c>
      <c r="J50" s="316">
        <v>0</v>
      </c>
      <c r="K50" s="317">
        <v>0</v>
      </c>
      <c r="L50" s="318">
        <v>0</v>
      </c>
      <c r="M50" s="319">
        <v>159788</v>
      </c>
      <c r="N50" s="319">
        <v>159788</v>
      </c>
      <c r="O50" s="319">
        <v>0</v>
      </c>
      <c r="P50" s="319">
        <v>0</v>
      </c>
      <c r="Q50" s="320">
        <v>0</v>
      </c>
      <c r="R50" s="321">
        <f t="shared" si="2"/>
        <v>0</v>
      </c>
      <c r="S50" s="322">
        <f t="shared" si="2"/>
        <v>-7378</v>
      </c>
      <c r="T50" s="322">
        <f t="shared" si="3"/>
        <v>0</v>
      </c>
      <c r="U50" s="323">
        <f t="shared" si="1"/>
        <v>0</v>
      </c>
      <c r="V50" s="321">
        <f t="shared" si="4"/>
        <v>0</v>
      </c>
      <c r="W50" s="322">
        <f t="shared" si="4"/>
        <v>-26312</v>
      </c>
      <c r="X50" s="322">
        <f t="shared" si="5"/>
        <v>0</v>
      </c>
      <c r="Y50" s="323">
        <f t="shared" si="5"/>
        <v>0</v>
      </c>
      <c r="Z50" s="311"/>
      <c r="AA50" s="298"/>
      <c r="AB50" s="311">
        <f t="shared" si="6"/>
        <v>0</v>
      </c>
      <c r="AC50" s="311">
        <f t="shared" si="6"/>
        <v>0</v>
      </c>
      <c r="AD50" s="291"/>
      <c r="AE50" s="291"/>
      <c r="AF50" s="291"/>
      <c r="AG50" s="291"/>
      <c r="AH50" s="291"/>
      <c r="AI50" s="291"/>
      <c r="AJ50" s="291"/>
      <c r="AK50" s="291"/>
      <c r="AL50" s="291"/>
    </row>
    <row r="51" spans="1:38" s="312" customFormat="1" ht="13.5" customHeight="1" x14ac:dyDescent="0.25">
      <c r="A51" s="313" t="s">
        <v>100</v>
      </c>
      <c r="B51" s="314" t="s">
        <v>354</v>
      </c>
      <c r="C51" s="314" t="s">
        <v>355</v>
      </c>
      <c r="D51" s="315">
        <v>0</v>
      </c>
      <c r="E51" s="316">
        <v>43128</v>
      </c>
      <c r="F51" s="316">
        <v>0</v>
      </c>
      <c r="G51" s="317">
        <v>0</v>
      </c>
      <c r="H51" s="315">
        <v>0</v>
      </c>
      <c r="I51" s="316">
        <v>85334</v>
      </c>
      <c r="J51" s="316">
        <v>0</v>
      </c>
      <c r="K51" s="317">
        <v>0</v>
      </c>
      <c r="L51" s="318">
        <v>0</v>
      </c>
      <c r="M51" s="319">
        <v>37455</v>
      </c>
      <c r="N51" s="319">
        <v>37455</v>
      </c>
      <c r="O51" s="319">
        <v>0</v>
      </c>
      <c r="P51" s="319">
        <v>0</v>
      </c>
      <c r="Q51" s="320">
        <v>0</v>
      </c>
      <c r="R51" s="321">
        <f t="shared" si="2"/>
        <v>0</v>
      </c>
      <c r="S51" s="322">
        <f t="shared" si="2"/>
        <v>-5673</v>
      </c>
      <c r="T51" s="322">
        <f t="shared" si="3"/>
        <v>0</v>
      </c>
      <c r="U51" s="323">
        <f t="shared" si="1"/>
        <v>0</v>
      </c>
      <c r="V51" s="321">
        <f t="shared" si="4"/>
        <v>0</v>
      </c>
      <c r="W51" s="322">
        <f t="shared" si="4"/>
        <v>-47879</v>
      </c>
      <c r="X51" s="322">
        <f t="shared" si="5"/>
        <v>0</v>
      </c>
      <c r="Y51" s="323">
        <f t="shared" si="5"/>
        <v>0</v>
      </c>
      <c r="Z51" s="311"/>
      <c r="AA51" s="298"/>
      <c r="AB51" s="311">
        <f t="shared" si="6"/>
        <v>0</v>
      </c>
      <c r="AC51" s="311">
        <f t="shared" si="6"/>
        <v>0</v>
      </c>
      <c r="AD51" s="291"/>
      <c r="AE51" s="291"/>
      <c r="AF51" s="291"/>
      <c r="AG51" s="291"/>
      <c r="AH51" s="291"/>
      <c r="AI51" s="291"/>
      <c r="AJ51" s="291"/>
      <c r="AK51" s="291"/>
      <c r="AL51" s="291"/>
    </row>
    <row r="52" spans="1:38" s="312" customFormat="1" ht="13.5" customHeight="1" x14ac:dyDescent="0.25">
      <c r="A52" s="313" t="s">
        <v>100</v>
      </c>
      <c r="B52" s="314" t="s">
        <v>356</v>
      </c>
      <c r="C52" s="314" t="s">
        <v>357</v>
      </c>
      <c r="D52" s="315">
        <v>0</v>
      </c>
      <c r="E52" s="316">
        <v>14820</v>
      </c>
      <c r="F52" s="316">
        <v>0</v>
      </c>
      <c r="G52" s="317">
        <v>0</v>
      </c>
      <c r="H52" s="315">
        <v>0</v>
      </c>
      <c r="I52" s="316">
        <v>14316</v>
      </c>
      <c r="J52" s="316">
        <v>0</v>
      </c>
      <c r="K52" s="317">
        <v>0</v>
      </c>
      <c r="L52" s="318">
        <v>0</v>
      </c>
      <c r="M52" s="319">
        <v>4746</v>
      </c>
      <c r="N52" s="319">
        <v>4746</v>
      </c>
      <c r="O52" s="319">
        <v>0</v>
      </c>
      <c r="P52" s="319">
        <v>0</v>
      </c>
      <c r="Q52" s="320">
        <v>0</v>
      </c>
      <c r="R52" s="321">
        <f t="shared" si="2"/>
        <v>0</v>
      </c>
      <c r="S52" s="322">
        <f t="shared" si="2"/>
        <v>-10074</v>
      </c>
      <c r="T52" s="322">
        <f t="shared" si="3"/>
        <v>0</v>
      </c>
      <c r="U52" s="323">
        <f t="shared" si="1"/>
        <v>0</v>
      </c>
      <c r="V52" s="321">
        <f t="shared" si="4"/>
        <v>0</v>
      </c>
      <c r="W52" s="322">
        <f t="shared" si="4"/>
        <v>-9570</v>
      </c>
      <c r="X52" s="322">
        <f t="shared" si="5"/>
        <v>0</v>
      </c>
      <c r="Y52" s="323">
        <f t="shared" si="5"/>
        <v>0</v>
      </c>
      <c r="Z52" s="311"/>
      <c r="AA52" s="298"/>
      <c r="AB52" s="311">
        <f t="shared" si="6"/>
        <v>0</v>
      </c>
      <c r="AC52" s="311">
        <f t="shared" si="6"/>
        <v>0</v>
      </c>
      <c r="AD52" s="291"/>
      <c r="AE52" s="291"/>
      <c r="AF52" s="291"/>
      <c r="AG52" s="291"/>
      <c r="AH52" s="291"/>
      <c r="AI52" s="291"/>
      <c r="AJ52" s="291"/>
      <c r="AK52" s="291"/>
      <c r="AL52" s="291"/>
    </row>
    <row r="53" spans="1:38" s="312" customFormat="1" ht="13.5" customHeight="1" x14ac:dyDescent="0.25">
      <c r="A53" s="313" t="s">
        <v>100</v>
      </c>
      <c r="B53" s="314" t="s">
        <v>358</v>
      </c>
      <c r="C53" s="314" t="s">
        <v>359</v>
      </c>
      <c r="D53" s="315">
        <v>13348</v>
      </c>
      <c r="E53" s="316">
        <v>13898633</v>
      </c>
      <c r="F53" s="316">
        <v>223066.94</v>
      </c>
      <c r="G53" s="317">
        <v>7278412.0099999998</v>
      </c>
      <c r="H53" s="315">
        <v>10980</v>
      </c>
      <c r="I53" s="316">
        <v>28020962.919999994</v>
      </c>
      <c r="J53" s="316">
        <v>432118</v>
      </c>
      <c r="K53" s="317">
        <v>8247501.0899999999</v>
      </c>
      <c r="L53" s="318">
        <v>9277</v>
      </c>
      <c r="M53" s="319">
        <v>15689408.16</v>
      </c>
      <c r="N53" s="319">
        <v>14611808.16</v>
      </c>
      <c r="O53" s="319">
        <v>1077600</v>
      </c>
      <c r="P53" s="319">
        <v>147746.6</v>
      </c>
      <c r="Q53" s="320">
        <v>8203672.8599999994</v>
      </c>
      <c r="R53" s="321">
        <f t="shared" si="2"/>
        <v>-4071</v>
      </c>
      <c r="S53" s="322">
        <f t="shared" si="2"/>
        <v>1790775.1600000001</v>
      </c>
      <c r="T53" s="322">
        <f t="shared" si="3"/>
        <v>-75320.34</v>
      </c>
      <c r="U53" s="323">
        <f t="shared" si="1"/>
        <v>925260.84999999963</v>
      </c>
      <c r="V53" s="321">
        <f t="shared" si="4"/>
        <v>-1703</v>
      </c>
      <c r="W53" s="322">
        <f t="shared" si="4"/>
        <v>-12331554.759999994</v>
      </c>
      <c r="X53" s="322">
        <f t="shared" si="5"/>
        <v>-284371.40000000002</v>
      </c>
      <c r="Y53" s="323">
        <f t="shared" si="5"/>
        <v>-43828.230000000447</v>
      </c>
      <c r="Z53" s="311"/>
      <c r="AA53" s="298"/>
      <c r="AB53" s="311">
        <f t="shared" si="6"/>
        <v>0</v>
      </c>
      <c r="AC53" s="311">
        <f t="shared" si="6"/>
        <v>0</v>
      </c>
      <c r="AD53" s="291"/>
      <c r="AE53" s="291"/>
      <c r="AF53" s="291"/>
      <c r="AG53" s="291"/>
      <c r="AH53" s="291"/>
      <c r="AI53" s="291"/>
      <c r="AJ53" s="291"/>
      <c r="AK53" s="291"/>
      <c r="AL53" s="291"/>
    </row>
    <row r="54" spans="1:38" s="312" customFormat="1" ht="13.5" customHeight="1" x14ac:dyDescent="0.25">
      <c r="A54" s="313" t="s">
        <v>100</v>
      </c>
      <c r="B54" s="314" t="s">
        <v>360</v>
      </c>
      <c r="C54" s="314" t="s">
        <v>361</v>
      </c>
      <c r="D54" s="315">
        <v>4646</v>
      </c>
      <c r="E54" s="316">
        <v>4413218.8</v>
      </c>
      <c r="F54" s="316">
        <v>169912.64</v>
      </c>
      <c r="G54" s="317">
        <v>0</v>
      </c>
      <c r="H54" s="315">
        <v>3137</v>
      </c>
      <c r="I54" s="316">
        <v>5595300.2000000011</v>
      </c>
      <c r="J54" s="316">
        <v>386784.52</v>
      </c>
      <c r="K54" s="317">
        <v>0</v>
      </c>
      <c r="L54" s="318">
        <v>2521</v>
      </c>
      <c r="M54" s="319">
        <v>5807563.7600000007</v>
      </c>
      <c r="N54" s="319">
        <v>5267443.7600000007</v>
      </c>
      <c r="O54" s="319">
        <v>540120</v>
      </c>
      <c r="P54" s="319">
        <v>122135.88</v>
      </c>
      <c r="Q54" s="320">
        <v>0</v>
      </c>
      <c r="R54" s="321">
        <f t="shared" si="2"/>
        <v>-2125</v>
      </c>
      <c r="S54" s="322">
        <f t="shared" si="2"/>
        <v>1394344.9600000009</v>
      </c>
      <c r="T54" s="322">
        <f t="shared" si="3"/>
        <v>-47776.760000000009</v>
      </c>
      <c r="U54" s="323">
        <f t="shared" si="1"/>
        <v>0</v>
      </c>
      <c r="V54" s="321">
        <f t="shared" si="4"/>
        <v>-616</v>
      </c>
      <c r="W54" s="322">
        <f t="shared" si="4"/>
        <v>212263.55999999959</v>
      </c>
      <c r="X54" s="322">
        <f t="shared" si="5"/>
        <v>-264648.64</v>
      </c>
      <c r="Y54" s="323">
        <f t="shared" si="5"/>
        <v>0</v>
      </c>
      <c r="Z54" s="311"/>
      <c r="AA54" s="298"/>
      <c r="AB54" s="311">
        <f t="shared" si="6"/>
        <v>0</v>
      </c>
      <c r="AC54" s="311">
        <f t="shared" si="6"/>
        <v>0</v>
      </c>
      <c r="AD54" s="291"/>
      <c r="AE54" s="291"/>
      <c r="AF54" s="291"/>
      <c r="AG54" s="291"/>
      <c r="AH54" s="291"/>
      <c r="AI54" s="291"/>
      <c r="AJ54" s="291"/>
      <c r="AK54" s="291"/>
      <c r="AL54" s="291"/>
    </row>
    <row r="55" spans="1:38" s="312" customFormat="1" ht="13.5" customHeight="1" x14ac:dyDescent="0.25">
      <c r="A55" s="313" t="s">
        <v>100</v>
      </c>
      <c r="B55" s="314" t="s">
        <v>362</v>
      </c>
      <c r="C55" s="314" t="s">
        <v>363</v>
      </c>
      <c r="D55" s="315">
        <v>245</v>
      </c>
      <c r="E55" s="316">
        <v>143670</v>
      </c>
      <c r="F55" s="316">
        <v>0</v>
      </c>
      <c r="G55" s="317">
        <v>0</v>
      </c>
      <c r="H55" s="315">
        <v>72</v>
      </c>
      <c r="I55" s="316">
        <v>179654.66</v>
      </c>
      <c r="J55" s="316">
        <v>0</v>
      </c>
      <c r="K55" s="317">
        <v>0</v>
      </c>
      <c r="L55" s="318">
        <v>20</v>
      </c>
      <c r="M55" s="319">
        <v>180842.94</v>
      </c>
      <c r="N55" s="319">
        <v>150362.94</v>
      </c>
      <c r="O55" s="319">
        <v>30480</v>
      </c>
      <c r="P55" s="319">
        <v>0</v>
      </c>
      <c r="Q55" s="320">
        <v>0</v>
      </c>
      <c r="R55" s="321">
        <f t="shared" si="2"/>
        <v>-225</v>
      </c>
      <c r="S55" s="322">
        <f t="shared" si="2"/>
        <v>37172.94</v>
      </c>
      <c r="T55" s="322">
        <f t="shared" si="3"/>
        <v>0</v>
      </c>
      <c r="U55" s="323">
        <f t="shared" si="1"/>
        <v>0</v>
      </c>
      <c r="V55" s="321">
        <f t="shared" si="4"/>
        <v>-52</v>
      </c>
      <c r="W55" s="322">
        <f t="shared" si="4"/>
        <v>1188.2799999999988</v>
      </c>
      <c r="X55" s="322">
        <f t="shared" si="5"/>
        <v>0</v>
      </c>
      <c r="Y55" s="323">
        <f t="shared" si="5"/>
        <v>0</v>
      </c>
      <c r="Z55" s="311"/>
      <c r="AA55" s="298"/>
      <c r="AB55" s="311">
        <f t="shared" si="6"/>
        <v>0</v>
      </c>
      <c r="AC55" s="311">
        <f t="shared" si="6"/>
        <v>0</v>
      </c>
      <c r="AD55" s="291"/>
      <c r="AE55" s="291"/>
      <c r="AF55" s="291"/>
      <c r="AG55" s="291"/>
      <c r="AH55" s="291"/>
      <c r="AI55" s="291"/>
      <c r="AJ55" s="291"/>
      <c r="AK55" s="291"/>
      <c r="AL55" s="291"/>
    </row>
    <row r="56" spans="1:38" s="312" customFormat="1" ht="13.5" customHeight="1" x14ac:dyDescent="0.25">
      <c r="A56" s="313" t="s">
        <v>100</v>
      </c>
      <c r="B56" s="314" t="s">
        <v>364</v>
      </c>
      <c r="C56" s="314" t="s">
        <v>365</v>
      </c>
      <c r="D56" s="315">
        <v>650</v>
      </c>
      <c r="E56" s="316">
        <v>509795</v>
      </c>
      <c r="F56" s="316">
        <v>0</v>
      </c>
      <c r="G56" s="317">
        <v>0</v>
      </c>
      <c r="H56" s="315">
        <v>678</v>
      </c>
      <c r="I56" s="316">
        <v>688386.8</v>
      </c>
      <c r="J56" s="316">
        <v>0</v>
      </c>
      <c r="K56" s="317">
        <v>0</v>
      </c>
      <c r="L56" s="318">
        <v>625</v>
      </c>
      <c r="M56" s="319">
        <v>721243.8</v>
      </c>
      <c r="N56" s="319">
        <v>674323.8</v>
      </c>
      <c r="O56" s="319">
        <v>46920</v>
      </c>
      <c r="P56" s="319">
        <v>0</v>
      </c>
      <c r="Q56" s="320">
        <v>0</v>
      </c>
      <c r="R56" s="321">
        <f t="shared" si="2"/>
        <v>-25</v>
      </c>
      <c r="S56" s="322">
        <f t="shared" si="2"/>
        <v>211448.80000000005</v>
      </c>
      <c r="T56" s="322">
        <f t="shared" si="3"/>
        <v>0</v>
      </c>
      <c r="U56" s="323">
        <f t="shared" si="1"/>
        <v>0</v>
      </c>
      <c r="V56" s="321">
        <f t="shared" si="4"/>
        <v>-53</v>
      </c>
      <c r="W56" s="322">
        <f t="shared" si="4"/>
        <v>32857</v>
      </c>
      <c r="X56" s="322">
        <f t="shared" si="5"/>
        <v>0</v>
      </c>
      <c r="Y56" s="323">
        <f t="shared" si="5"/>
        <v>0</v>
      </c>
      <c r="Z56" s="311"/>
      <c r="AA56" s="298"/>
      <c r="AB56" s="311">
        <f t="shared" si="6"/>
        <v>0</v>
      </c>
      <c r="AC56" s="311">
        <f t="shared" si="6"/>
        <v>0</v>
      </c>
      <c r="AD56" s="291"/>
      <c r="AE56" s="291"/>
      <c r="AF56" s="291"/>
      <c r="AG56" s="291"/>
      <c r="AH56" s="291"/>
      <c r="AI56" s="291"/>
      <c r="AJ56" s="291"/>
      <c r="AK56" s="291"/>
      <c r="AL56" s="291"/>
    </row>
    <row r="57" spans="1:38" s="312" customFormat="1" ht="13.5" customHeight="1" x14ac:dyDescent="0.25">
      <c r="A57" s="313" t="s">
        <v>100</v>
      </c>
      <c r="B57" s="314" t="s">
        <v>366</v>
      </c>
      <c r="C57" s="314" t="s">
        <v>367</v>
      </c>
      <c r="D57" s="315">
        <v>988</v>
      </c>
      <c r="E57" s="316">
        <v>542906</v>
      </c>
      <c r="F57" s="316">
        <v>0</v>
      </c>
      <c r="G57" s="317">
        <v>0</v>
      </c>
      <c r="H57" s="315">
        <v>1066</v>
      </c>
      <c r="I57" s="316">
        <v>896639.6</v>
      </c>
      <c r="J57" s="316">
        <v>0</v>
      </c>
      <c r="K57" s="317">
        <v>0</v>
      </c>
      <c r="L57" s="318">
        <v>1041</v>
      </c>
      <c r="M57" s="319">
        <v>826278</v>
      </c>
      <c r="N57" s="319">
        <v>748758</v>
      </c>
      <c r="O57" s="319">
        <v>77520</v>
      </c>
      <c r="P57" s="319">
        <v>0</v>
      </c>
      <c r="Q57" s="320">
        <v>0</v>
      </c>
      <c r="R57" s="321">
        <f t="shared" si="2"/>
        <v>53</v>
      </c>
      <c r="S57" s="322">
        <f t="shared" si="2"/>
        <v>283372</v>
      </c>
      <c r="T57" s="322">
        <f t="shared" si="3"/>
        <v>0</v>
      </c>
      <c r="U57" s="323">
        <f t="shared" si="1"/>
        <v>0</v>
      </c>
      <c r="V57" s="321">
        <f t="shared" si="4"/>
        <v>-25</v>
      </c>
      <c r="W57" s="322">
        <f t="shared" si="4"/>
        <v>-70361.599999999977</v>
      </c>
      <c r="X57" s="322">
        <f t="shared" si="5"/>
        <v>0</v>
      </c>
      <c r="Y57" s="323">
        <f t="shared" si="5"/>
        <v>0</v>
      </c>
      <c r="Z57" s="311"/>
      <c r="AA57" s="298"/>
      <c r="AB57" s="311">
        <f t="shared" si="6"/>
        <v>0</v>
      </c>
      <c r="AC57" s="311">
        <f t="shared" si="6"/>
        <v>0</v>
      </c>
      <c r="AD57" s="291"/>
      <c r="AE57" s="291"/>
      <c r="AF57" s="291"/>
      <c r="AG57" s="291"/>
      <c r="AH57" s="291"/>
      <c r="AI57" s="291"/>
      <c r="AJ57" s="291"/>
      <c r="AK57" s="291"/>
      <c r="AL57" s="291"/>
    </row>
    <row r="58" spans="1:38" s="312" customFormat="1" ht="13.5" customHeight="1" x14ac:dyDescent="0.25">
      <c r="A58" s="313" t="s">
        <v>100</v>
      </c>
      <c r="B58" s="314" t="s">
        <v>368</v>
      </c>
      <c r="C58" s="314" t="s">
        <v>369</v>
      </c>
      <c r="D58" s="315">
        <v>382</v>
      </c>
      <c r="E58" s="316">
        <v>242491</v>
      </c>
      <c r="F58" s="316">
        <v>0</v>
      </c>
      <c r="G58" s="317">
        <v>0</v>
      </c>
      <c r="H58" s="315">
        <v>381</v>
      </c>
      <c r="I58" s="316">
        <v>460651.2</v>
      </c>
      <c r="J58" s="316">
        <v>0</v>
      </c>
      <c r="K58" s="317">
        <v>0</v>
      </c>
      <c r="L58" s="318">
        <v>257</v>
      </c>
      <c r="M58" s="319">
        <v>258115.40000000002</v>
      </c>
      <c r="N58" s="319">
        <v>221515.40000000002</v>
      </c>
      <c r="O58" s="319">
        <v>36600</v>
      </c>
      <c r="P58" s="319">
        <v>0</v>
      </c>
      <c r="Q58" s="320">
        <v>0</v>
      </c>
      <c r="R58" s="321">
        <f t="shared" si="2"/>
        <v>-125</v>
      </c>
      <c r="S58" s="322">
        <f t="shared" si="2"/>
        <v>15624.400000000023</v>
      </c>
      <c r="T58" s="322">
        <f t="shared" si="3"/>
        <v>0</v>
      </c>
      <c r="U58" s="323">
        <f t="shared" si="1"/>
        <v>0</v>
      </c>
      <c r="V58" s="321">
        <f t="shared" si="4"/>
        <v>-124</v>
      </c>
      <c r="W58" s="322">
        <f t="shared" si="4"/>
        <v>-202535.8</v>
      </c>
      <c r="X58" s="322">
        <f t="shared" si="5"/>
        <v>0</v>
      </c>
      <c r="Y58" s="323">
        <f t="shared" si="5"/>
        <v>0</v>
      </c>
      <c r="Z58" s="311"/>
      <c r="AA58" s="298"/>
      <c r="AB58" s="311">
        <f t="shared" si="6"/>
        <v>0</v>
      </c>
      <c r="AC58" s="311">
        <f t="shared" si="6"/>
        <v>0</v>
      </c>
      <c r="AD58" s="291"/>
      <c r="AE58" s="291"/>
      <c r="AF58" s="291"/>
      <c r="AG58" s="291"/>
      <c r="AH58" s="291"/>
      <c r="AI58" s="291"/>
      <c r="AJ58" s="291"/>
      <c r="AK58" s="291"/>
      <c r="AL58" s="291"/>
    </row>
    <row r="59" spans="1:38" s="312" customFormat="1" ht="13.5" customHeight="1" x14ac:dyDescent="0.25">
      <c r="A59" s="313" t="s">
        <v>100</v>
      </c>
      <c r="B59" s="314" t="s">
        <v>370</v>
      </c>
      <c r="C59" s="314" t="s">
        <v>371</v>
      </c>
      <c r="D59" s="315">
        <v>1269</v>
      </c>
      <c r="E59" s="316">
        <v>805612</v>
      </c>
      <c r="F59" s="316">
        <v>0</v>
      </c>
      <c r="G59" s="317">
        <v>0</v>
      </c>
      <c r="H59" s="315">
        <v>1342</v>
      </c>
      <c r="I59" s="316">
        <v>1730741.6</v>
      </c>
      <c r="J59" s="316">
        <v>0</v>
      </c>
      <c r="K59" s="317">
        <v>0</v>
      </c>
      <c r="L59" s="318">
        <v>1286</v>
      </c>
      <c r="M59" s="319">
        <v>725354.2</v>
      </c>
      <c r="N59" s="319">
        <v>593234.19999999995</v>
      </c>
      <c r="O59" s="319">
        <v>132120</v>
      </c>
      <c r="P59" s="319">
        <v>0</v>
      </c>
      <c r="Q59" s="320">
        <v>0</v>
      </c>
      <c r="R59" s="321">
        <f t="shared" si="2"/>
        <v>17</v>
      </c>
      <c r="S59" s="322">
        <f t="shared" si="2"/>
        <v>-80257.800000000047</v>
      </c>
      <c r="T59" s="322">
        <f t="shared" si="3"/>
        <v>0</v>
      </c>
      <c r="U59" s="323">
        <f t="shared" si="1"/>
        <v>0</v>
      </c>
      <c r="V59" s="321">
        <f t="shared" si="4"/>
        <v>-56</v>
      </c>
      <c r="W59" s="322">
        <f t="shared" si="4"/>
        <v>-1005387.4000000001</v>
      </c>
      <c r="X59" s="322">
        <f t="shared" si="5"/>
        <v>0</v>
      </c>
      <c r="Y59" s="323">
        <f t="shared" si="5"/>
        <v>0</v>
      </c>
      <c r="Z59" s="311"/>
      <c r="AA59" s="298"/>
      <c r="AB59" s="311">
        <f t="shared" si="6"/>
        <v>0</v>
      </c>
      <c r="AC59" s="311">
        <f t="shared" si="6"/>
        <v>0</v>
      </c>
      <c r="AD59" s="291"/>
      <c r="AE59" s="291"/>
      <c r="AF59" s="291"/>
      <c r="AG59" s="291"/>
      <c r="AH59" s="291"/>
      <c r="AI59" s="291"/>
      <c r="AJ59" s="291"/>
      <c r="AK59" s="291"/>
      <c r="AL59" s="291"/>
    </row>
    <row r="60" spans="1:38" s="312" customFormat="1" ht="13.5" customHeight="1" x14ac:dyDescent="0.25">
      <c r="A60" s="313" t="s">
        <v>100</v>
      </c>
      <c r="B60" s="314" t="s">
        <v>372</v>
      </c>
      <c r="C60" s="314" t="s">
        <v>373</v>
      </c>
      <c r="D60" s="315">
        <v>338</v>
      </c>
      <c r="E60" s="316">
        <v>197414</v>
      </c>
      <c r="F60" s="316">
        <v>0</v>
      </c>
      <c r="G60" s="317">
        <v>0</v>
      </c>
      <c r="H60" s="315">
        <v>336</v>
      </c>
      <c r="I60" s="316">
        <v>387373.6</v>
      </c>
      <c r="J60" s="316">
        <v>0</v>
      </c>
      <c r="K60" s="317">
        <v>0</v>
      </c>
      <c r="L60" s="318">
        <v>327</v>
      </c>
      <c r="M60" s="319">
        <v>169240</v>
      </c>
      <c r="N60" s="319">
        <v>154360</v>
      </c>
      <c r="O60" s="319">
        <v>14880</v>
      </c>
      <c r="P60" s="319">
        <v>0</v>
      </c>
      <c r="Q60" s="320">
        <v>0</v>
      </c>
      <c r="R60" s="321">
        <f t="shared" si="2"/>
        <v>-11</v>
      </c>
      <c r="S60" s="322">
        <f t="shared" si="2"/>
        <v>-28174</v>
      </c>
      <c r="T60" s="322">
        <f t="shared" si="3"/>
        <v>0</v>
      </c>
      <c r="U60" s="323">
        <f t="shared" si="1"/>
        <v>0</v>
      </c>
      <c r="V60" s="321">
        <f t="shared" si="4"/>
        <v>-9</v>
      </c>
      <c r="W60" s="322">
        <f t="shared" si="4"/>
        <v>-218133.59999999998</v>
      </c>
      <c r="X60" s="322">
        <f t="shared" si="5"/>
        <v>0</v>
      </c>
      <c r="Y60" s="323">
        <f t="shared" si="5"/>
        <v>0</v>
      </c>
      <c r="Z60" s="311"/>
      <c r="AA60" s="298"/>
      <c r="AB60" s="311">
        <f t="shared" si="6"/>
        <v>0</v>
      </c>
      <c r="AC60" s="311">
        <f t="shared" si="6"/>
        <v>0</v>
      </c>
      <c r="AD60" s="291"/>
      <c r="AE60" s="291"/>
      <c r="AF60" s="291"/>
      <c r="AG60" s="291"/>
      <c r="AH60" s="291"/>
      <c r="AI60" s="291"/>
      <c r="AJ60" s="291"/>
      <c r="AK60" s="291"/>
      <c r="AL60" s="291"/>
    </row>
    <row r="61" spans="1:38" s="312" customFormat="1" ht="13.5" customHeight="1" x14ac:dyDescent="0.25">
      <c r="A61" s="313" t="s">
        <v>100</v>
      </c>
      <c r="B61" s="314" t="s">
        <v>374</v>
      </c>
      <c r="C61" s="314" t="s">
        <v>375</v>
      </c>
      <c r="D61" s="315">
        <v>19</v>
      </c>
      <c r="E61" s="316">
        <v>84030</v>
      </c>
      <c r="F61" s="316">
        <v>0</v>
      </c>
      <c r="G61" s="317">
        <v>0</v>
      </c>
      <c r="H61" s="315">
        <v>15</v>
      </c>
      <c r="I61" s="316">
        <v>83058.600000000006</v>
      </c>
      <c r="J61" s="316">
        <v>0</v>
      </c>
      <c r="K61" s="317">
        <v>0</v>
      </c>
      <c r="L61" s="318">
        <v>3</v>
      </c>
      <c r="M61" s="319">
        <v>89286.8</v>
      </c>
      <c r="N61" s="319">
        <v>79446.8</v>
      </c>
      <c r="O61" s="319">
        <v>9840</v>
      </c>
      <c r="P61" s="319">
        <v>0</v>
      </c>
      <c r="Q61" s="320">
        <v>0</v>
      </c>
      <c r="R61" s="321">
        <f t="shared" si="2"/>
        <v>-16</v>
      </c>
      <c r="S61" s="322">
        <f t="shared" si="2"/>
        <v>5256.8000000000029</v>
      </c>
      <c r="T61" s="322">
        <f t="shared" si="3"/>
        <v>0</v>
      </c>
      <c r="U61" s="323">
        <f t="shared" si="1"/>
        <v>0</v>
      </c>
      <c r="V61" s="321">
        <f t="shared" si="4"/>
        <v>-12</v>
      </c>
      <c r="W61" s="322">
        <f t="shared" si="4"/>
        <v>6228.1999999999971</v>
      </c>
      <c r="X61" s="322">
        <f t="shared" si="5"/>
        <v>0</v>
      </c>
      <c r="Y61" s="323">
        <f t="shared" si="5"/>
        <v>0</v>
      </c>
      <c r="Z61" s="311"/>
      <c r="AA61" s="298"/>
      <c r="AB61" s="311">
        <f t="shared" si="6"/>
        <v>0</v>
      </c>
      <c r="AC61" s="311">
        <f t="shared" si="6"/>
        <v>0</v>
      </c>
      <c r="AD61" s="291"/>
      <c r="AE61" s="291"/>
      <c r="AF61" s="291"/>
      <c r="AG61" s="291"/>
      <c r="AH61" s="291"/>
      <c r="AI61" s="291"/>
      <c r="AJ61" s="291"/>
      <c r="AK61" s="291"/>
      <c r="AL61" s="291"/>
    </row>
    <row r="62" spans="1:38" s="312" customFormat="1" ht="13.5" customHeight="1" x14ac:dyDescent="0.25">
      <c r="A62" s="313" t="s">
        <v>100</v>
      </c>
      <c r="B62" s="314" t="s">
        <v>376</v>
      </c>
      <c r="C62" s="314" t="s">
        <v>377</v>
      </c>
      <c r="D62" s="315">
        <v>717</v>
      </c>
      <c r="E62" s="316">
        <v>1147934</v>
      </c>
      <c r="F62" s="316">
        <v>360</v>
      </c>
      <c r="G62" s="317">
        <v>0</v>
      </c>
      <c r="H62" s="315">
        <v>638</v>
      </c>
      <c r="I62" s="316">
        <v>2090416.3</v>
      </c>
      <c r="J62" s="316">
        <v>0</v>
      </c>
      <c r="K62" s="317">
        <v>0</v>
      </c>
      <c r="L62" s="318">
        <v>640</v>
      </c>
      <c r="M62" s="319">
        <v>906808.8</v>
      </c>
      <c r="N62" s="319">
        <v>858208.8</v>
      </c>
      <c r="O62" s="319">
        <v>48600</v>
      </c>
      <c r="P62" s="319">
        <v>0</v>
      </c>
      <c r="Q62" s="320">
        <v>0</v>
      </c>
      <c r="R62" s="321">
        <f t="shared" si="2"/>
        <v>-77</v>
      </c>
      <c r="S62" s="322">
        <f t="shared" si="2"/>
        <v>-241125.19999999995</v>
      </c>
      <c r="T62" s="322">
        <f t="shared" si="3"/>
        <v>-360</v>
      </c>
      <c r="U62" s="323">
        <f t="shared" si="1"/>
        <v>0</v>
      </c>
      <c r="V62" s="321">
        <f t="shared" si="4"/>
        <v>2</v>
      </c>
      <c r="W62" s="322">
        <f t="shared" si="4"/>
        <v>-1183607.5</v>
      </c>
      <c r="X62" s="322">
        <f t="shared" si="5"/>
        <v>0</v>
      </c>
      <c r="Y62" s="323">
        <f t="shared" si="5"/>
        <v>0</v>
      </c>
      <c r="Z62" s="311"/>
      <c r="AA62" s="298"/>
      <c r="AB62" s="311">
        <f t="shared" si="6"/>
        <v>0</v>
      </c>
      <c r="AC62" s="311">
        <f t="shared" si="6"/>
        <v>0</v>
      </c>
      <c r="AD62" s="291"/>
      <c r="AE62" s="291"/>
      <c r="AF62" s="291"/>
      <c r="AG62" s="291"/>
      <c r="AH62" s="291"/>
      <c r="AI62" s="291"/>
      <c r="AJ62" s="291"/>
      <c r="AK62" s="291"/>
      <c r="AL62" s="291"/>
    </row>
    <row r="63" spans="1:38" s="312" customFormat="1" ht="13.5" customHeight="1" x14ac:dyDescent="0.25">
      <c r="A63" s="313" t="s">
        <v>100</v>
      </c>
      <c r="B63" s="314" t="s">
        <v>378</v>
      </c>
      <c r="C63" s="314" t="s">
        <v>379</v>
      </c>
      <c r="D63" s="315">
        <v>381</v>
      </c>
      <c r="E63" s="316">
        <v>223206</v>
      </c>
      <c r="F63" s="316">
        <v>0</v>
      </c>
      <c r="G63" s="317">
        <v>0</v>
      </c>
      <c r="H63" s="315">
        <v>78</v>
      </c>
      <c r="I63" s="316">
        <v>270886.59999999998</v>
      </c>
      <c r="J63" s="316">
        <v>0</v>
      </c>
      <c r="K63" s="317">
        <v>0</v>
      </c>
      <c r="L63" s="318">
        <v>38</v>
      </c>
      <c r="M63" s="319">
        <v>242570.3</v>
      </c>
      <c r="N63" s="319">
        <v>225770.3</v>
      </c>
      <c r="O63" s="319">
        <v>16800</v>
      </c>
      <c r="P63" s="319">
        <v>0</v>
      </c>
      <c r="Q63" s="320">
        <v>0</v>
      </c>
      <c r="R63" s="321">
        <f t="shared" si="2"/>
        <v>-343</v>
      </c>
      <c r="S63" s="322">
        <f t="shared" si="2"/>
        <v>19364.299999999988</v>
      </c>
      <c r="T63" s="322">
        <f t="shared" si="3"/>
        <v>0</v>
      </c>
      <c r="U63" s="323">
        <f t="shared" si="1"/>
        <v>0</v>
      </c>
      <c r="V63" s="321">
        <f t="shared" si="4"/>
        <v>-40</v>
      </c>
      <c r="W63" s="322">
        <f t="shared" si="4"/>
        <v>-28316.299999999988</v>
      </c>
      <c r="X63" s="322">
        <f t="shared" si="5"/>
        <v>0</v>
      </c>
      <c r="Y63" s="323">
        <f t="shared" si="5"/>
        <v>0</v>
      </c>
      <c r="Z63" s="311"/>
      <c r="AA63" s="298"/>
      <c r="AB63" s="311">
        <f t="shared" si="6"/>
        <v>0</v>
      </c>
      <c r="AC63" s="311">
        <f t="shared" si="6"/>
        <v>0</v>
      </c>
      <c r="AD63" s="291"/>
      <c r="AE63" s="291"/>
      <c r="AF63" s="291"/>
      <c r="AG63" s="291"/>
      <c r="AH63" s="291"/>
      <c r="AI63" s="291"/>
      <c r="AJ63" s="291"/>
      <c r="AK63" s="291"/>
      <c r="AL63" s="291"/>
    </row>
    <row r="64" spans="1:38" s="312" customFormat="1" ht="13.5" customHeight="1" x14ac:dyDescent="0.25">
      <c r="A64" s="313" t="s">
        <v>100</v>
      </c>
      <c r="B64" s="314" t="s">
        <v>380</v>
      </c>
      <c r="C64" s="314" t="s">
        <v>381</v>
      </c>
      <c r="D64" s="315">
        <v>2480</v>
      </c>
      <c r="E64" s="316">
        <v>2000509</v>
      </c>
      <c r="F64" s="316">
        <v>0</v>
      </c>
      <c r="G64" s="317">
        <v>5917597.1700000018</v>
      </c>
      <c r="H64" s="315">
        <v>2584</v>
      </c>
      <c r="I64" s="316">
        <v>2693465.6</v>
      </c>
      <c r="J64" s="316">
        <v>0</v>
      </c>
      <c r="K64" s="317">
        <v>7549553.0700000003</v>
      </c>
      <c r="L64" s="318">
        <v>2307</v>
      </c>
      <c r="M64" s="319">
        <v>2654641.4000000004</v>
      </c>
      <c r="N64" s="319">
        <v>2489881.4000000004</v>
      </c>
      <c r="O64" s="319">
        <v>164760</v>
      </c>
      <c r="P64" s="319">
        <v>0</v>
      </c>
      <c r="Q64" s="320">
        <v>6831796.4100000001</v>
      </c>
      <c r="R64" s="321">
        <f t="shared" si="2"/>
        <v>-173</v>
      </c>
      <c r="S64" s="322">
        <f t="shared" si="2"/>
        <v>654132.40000000037</v>
      </c>
      <c r="T64" s="322">
        <f t="shared" si="3"/>
        <v>0</v>
      </c>
      <c r="U64" s="323">
        <f t="shared" si="1"/>
        <v>914199.23999999836</v>
      </c>
      <c r="V64" s="321">
        <f t="shared" si="4"/>
        <v>-277</v>
      </c>
      <c r="W64" s="322">
        <f t="shared" si="4"/>
        <v>-38824.199999999721</v>
      </c>
      <c r="X64" s="322">
        <f t="shared" si="5"/>
        <v>0</v>
      </c>
      <c r="Y64" s="323">
        <f t="shared" si="5"/>
        <v>-717756.66000000015</v>
      </c>
      <c r="Z64" s="311"/>
      <c r="AA64" s="298"/>
      <c r="AB64" s="311">
        <f t="shared" ref="AB64:AC126" si="7">P64-F64-T64</f>
        <v>0</v>
      </c>
      <c r="AC64" s="311">
        <f t="shared" si="7"/>
        <v>0</v>
      </c>
      <c r="AD64" s="291"/>
      <c r="AE64" s="291"/>
      <c r="AF64" s="291"/>
      <c r="AG64" s="291"/>
      <c r="AH64" s="291"/>
      <c r="AI64" s="291"/>
      <c r="AJ64" s="291"/>
      <c r="AK64" s="291"/>
      <c r="AL64" s="291"/>
    </row>
    <row r="65" spans="1:38" s="312" customFormat="1" ht="13.5" customHeight="1" x14ac:dyDescent="0.25">
      <c r="A65" s="313" t="s">
        <v>100</v>
      </c>
      <c r="B65" s="314" t="s">
        <v>382</v>
      </c>
      <c r="C65" s="314" t="s">
        <v>383</v>
      </c>
      <c r="D65" s="315">
        <v>366</v>
      </c>
      <c r="E65" s="316">
        <v>587679</v>
      </c>
      <c r="F65" s="316">
        <v>0</v>
      </c>
      <c r="G65" s="317">
        <v>0</v>
      </c>
      <c r="H65" s="315">
        <v>320</v>
      </c>
      <c r="I65" s="316">
        <v>754476.99999999988</v>
      </c>
      <c r="J65" s="316">
        <v>0</v>
      </c>
      <c r="K65" s="317">
        <v>0</v>
      </c>
      <c r="L65" s="318">
        <v>318</v>
      </c>
      <c r="M65" s="319">
        <v>710567.60000000009</v>
      </c>
      <c r="N65" s="319">
        <v>683447.60000000009</v>
      </c>
      <c r="O65" s="319">
        <v>27120</v>
      </c>
      <c r="P65" s="319">
        <v>0</v>
      </c>
      <c r="Q65" s="320">
        <v>0</v>
      </c>
      <c r="R65" s="321">
        <f t="shared" ref="R65:S127" si="8">L65-D65</f>
        <v>-48</v>
      </c>
      <c r="S65" s="322">
        <f t="shared" si="8"/>
        <v>122888.60000000009</v>
      </c>
      <c r="T65" s="322">
        <f t="shared" si="3"/>
        <v>0</v>
      </c>
      <c r="U65" s="323">
        <f t="shared" si="3"/>
        <v>0</v>
      </c>
      <c r="V65" s="321">
        <f t="shared" si="4"/>
        <v>-2</v>
      </c>
      <c r="W65" s="322">
        <f t="shared" si="4"/>
        <v>-43909.39999999979</v>
      </c>
      <c r="X65" s="322">
        <f t="shared" si="5"/>
        <v>0</v>
      </c>
      <c r="Y65" s="323">
        <f t="shared" si="5"/>
        <v>0</v>
      </c>
      <c r="Z65" s="311"/>
      <c r="AA65" s="298"/>
      <c r="AB65" s="311">
        <f t="shared" si="7"/>
        <v>0</v>
      </c>
      <c r="AC65" s="311">
        <f t="shared" si="7"/>
        <v>0</v>
      </c>
      <c r="AD65" s="291"/>
      <c r="AE65" s="291"/>
      <c r="AF65" s="291"/>
      <c r="AG65" s="291"/>
      <c r="AH65" s="291"/>
      <c r="AI65" s="291"/>
      <c r="AJ65" s="291"/>
      <c r="AK65" s="291"/>
      <c r="AL65" s="291"/>
    </row>
    <row r="66" spans="1:38" s="312" customFormat="1" ht="13.5" customHeight="1" x14ac:dyDescent="0.25">
      <c r="A66" s="313" t="s">
        <v>100</v>
      </c>
      <c r="B66" s="314" t="s">
        <v>384</v>
      </c>
      <c r="C66" s="314" t="s">
        <v>385</v>
      </c>
      <c r="D66" s="315">
        <v>898</v>
      </c>
      <c r="E66" s="316">
        <v>286078</v>
      </c>
      <c r="F66" s="316">
        <v>0</v>
      </c>
      <c r="G66" s="317">
        <v>0</v>
      </c>
      <c r="H66" s="315">
        <v>1031</v>
      </c>
      <c r="I66" s="316">
        <v>560617.5</v>
      </c>
      <c r="J66" s="316">
        <v>0</v>
      </c>
      <c r="K66" s="317">
        <v>0</v>
      </c>
      <c r="L66" s="318">
        <v>584</v>
      </c>
      <c r="M66" s="319">
        <v>147497.5</v>
      </c>
      <c r="N66" s="319">
        <v>136697.5</v>
      </c>
      <c r="O66" s="319">
        <v>10800</v>
      </c>
      <c r="P66" s="319">
        <v>0</v>
      </c>
      <c r="Q66" s="320">
        <v>0</v>
      </c>
      <c r="R66" s="321">
        <f t="shared" si="8"/>
        <v>-314</v>
      </c>
      <c r="S66" s="322">
        <f t="shared" si="8"/>
        <v>-138580.5</v>
      </c>
      <c r="T66" s="322">
        <f t="shared" ref="T66:U128" si="9">P66-F66</f>
        <v>0</v>
      </c>
      <c r="U66" s="323">
        <f t="shared" si="9"/>
        <v>0</v>
      </c>
      <c r="V66" s="321">
        <f t="shared" ref="V66:W128" si="10">L66-H66</f>
        <v>-447</v>
      </c>
      <c r="W66" s="322">
        <f t="shared" si="10"/>
        <v>-413120</v>
      </c>
      <c r="X66" s="322">
        <f t="shared" ref="X66:Y128" si="11">P66-J66</f>
        <v>0</v>
      </c>
      <c r="Y66" s="323">
        <f t="shared" si="11"/>
        <v>0</v>
      </c>
      <c r="Z66" s="311"/>
      <c r="AA66" s="298"/>
      <c r="AB66" s="311">
        <f t="shared" si="7"/>
        <v>0</v>
      </c>
      <c r="AC66" s="311">
        <f t="shared" si="7"/>
        <v>0</v>
      </c>
      <c r="AD66" s="291"/>
      <c r="AE66" s="291"/>
      <c r="AF66" s="291"/>
      <c r="AG66" s="291"/>
      <c r="AH66" s="291"/>
      <c r="AI66" s="291"/>
      <c r="AJ66" s="291"/>
      <c r="AK66" s="291"/>
      <c r="AL66" s="291"/>
    </row>
    <row r="67" spans="1:38" s="312" customFormat="1" ht="13.5" customHeight="1" x14ac:dyDescent="0.25">
      <c r="A67" s="313" t="s">
        <v>100</v>
      </c>
      <c r="B67" s="314" t="s">
        <v>386</v>
      </c>
      <c r="C67" s="314" t="s">
        <v>387</v>
      </c>
      <c r="D67" s="315">
        <v>182</v>
      </c>
      <c r="E67" s="316">
        <v>61061</v>
      </c>
      <c r="F67" s="316">
        <v>0</v>
      </c>
      <c r="G67" s="317">
        <v>0</v>
      </c>
      <c r="H67" s="315">
        <v>205</v>
      </c>
      <c r="I67" s="316">
        <v>102221.7</v>
      </c>
      <c r="J67" s="316">
        <v>0</v>
      </c>
      <c r="K67" s="317">
        <v>0</v>
      </c>
      <c r="L67" s="318">
        <v>0</v>
      </c>
      <c r="M67" s="319">
        <v>9240</v>
      </c>
      <c r="N67" s="319">
        <v>0</v>
      </c>
      <c r="O67" s="319">
        <v>9240</v>
      </c>
      <c r="P67" s="319">
        <v>0</v>
      </c>
      <c r="Q67" s="320">
        <v>0</v>
      </c>
      <c r="R67" s="321">
        <f t="shared" si="8"/>
        <v>-182</v>
      </c>
      <c r="S67" s="322">
        <f t="shared" si="8"/>
        <v>-51821</v>
      </c>
      <c r="T67" s="322">
        <f t="shared" si="9"/>
        <v>0</v>
      </c>
      <c r="U67" s="323">
        <f t="shared" si="9"/>
        <v>0</v>
      </c>
      <c r="V67" s="321">
        <f t="shared" si="10"/>
        <v>-205</v>
      </c>
      <c r="W67" s="322">
        <f t="shared" si="10"/>
        <v>-92981.7</v>
      </c>
      <c r="X67" s="322">
        <f t="shared" si="11"/>
        <v>0</v>
      </c>
      <c r="Y67" s="323">
        <f t="shared" si="11"/>
        <v>0</v>
      </c>
      <c r="Z67" s="311"/>
      <c r="AA67" s="298"/>
      <c r="AB67" s="311">
        <f t="shared" si="7"/>
        <v>0</v>
      </c>
      <c r="AC67" s="311">
        <f t="shared" si="7"/>
        <v>0</v>
      </c>
      <c r="AD67" s="291"/>
      <c r="AE67" s="291"/>
      <c r="AF67" s="291"/>
      <c r="AG67" s="291"/>
      <c r="AH67" s="291"/>
      <c r="AI67" s="291"/>
      <c r="AJ67" s="291"/>
      <c r="AK67" s="291"/>
      <c r="AL67" s="291"/>
    </row>
    <row r="68" spans="1:38" s="312" customFormat="1" ht="13.5" customHeight="1" x14ac:dyDescent="0.25">
      <c r="A68" s="313" t="s">
        <v>100</v>
      </c>
      <c r="B68" s="314" t="s">
        <v>388</v>
      </c>
      <c r="C68" s="314" t="s">
        <v>389</v>
      </c>
      <c r="D68" s="315">
        <v>0</v>
      </c>
      <c r="E68" s="316">
        <v>161020</v>
      </c>
      <c r="F68" s="316">
        <v>0</v>
      </c>
      <c r="G68" s="317">
        <v>0</v>
      </c>
      <c r="H68" s="315">
        <v>0</v>
      </c>
      <c r="I68" s="316">
        <v>349690</v>
      </c>
      <c r="J68" s="316">
        <v>0</v>
      </c>
      <c r="K68" s="317">
        <v>0</v>
      </c>
      <c r="L68" s="318">
        <v>0</v>
      </c>
      <c r="M68" s="319">
        <v>154203</v>
      </c>
      <c r="N68" s="319">
        <v>147243</v>
      </c>
      <c r="O68" s="319">
        <v>6960</v>
      </c>
      <c r="P68" s="319">
        <v>0</v>
      </c>
      <c r="Q68" s="320">
        <v>0</v>
      </c>
      <c r="R68" s="321">
        <f t="shared" si="8"/>
        <v>0</v>
      </c>
      <c r="S68" s="322">
        <f t="shared" si="8"/>
        <v>-6817</v>
      </c>
      <c r="T68" s="322">
        <f t="shared" si="9"/>
        <v>0</v>
      </c>
      <c r="U68" s="323">
        <f t="shared" si="9"/>
        <v>0</v>
      </c>
      <c r="V68" s="321">
        <f t="shared" si="10"/>
        <v>0</v>
      </c>
      <c r="W68" s="322">
        <f t="shared" si="10"/>
        <v>-195487</v>
      </c>
      <c r="X68" s="322">
        <f t="shared" si="11"/>
        <v>0</v>
      </c>
      <c r="Y68" s="323">
        <f t="shared" si="11"/>
        <v>0</v>
      </c>
      <c r="Z68" s="311"/>
      <c r="AA68" s="298"/>
      <c r="AB68" s="311">
        <f t="shared" si="7"/>
        <v>0</v>
      </c>
      <c r="AC68" s="311">
        <f t="shared" si="7"/>
        <v>0</v>
      </c>
      <c r="AD68" s="291"/>
      <c r="AE68" s="291"/>
      <c r="AF68" s="291"/>
      <c r="AG68" s="291"/>
      <c r="AH68" s="291"/>
      <c r="AI68" s="291"/>
      <c r="AJ68" s="291"/>
      <c r="AK68" s="291"/>
      <c r="AL68" s="291"/>
    </row>
    <row r="69" spans="1:38" s="312" customFormat="1" ht="13.5" customHeight="1" x14ac:dyDescent="0.25">
      <c r="A69" s="313" t="s">
        <v>100</v>
      </c>
      <c r="B69" s="314" t="s">
        <v>390</v>
      </c>
      <c r="C69" s="314" t="s">
        <v>391</v>
      </c>
      <c r="D69" s="315">
        <v>1860</v>
      </c>
      <c r="E69" s="316">
        <v>1957171.4</v>
      </c>
      <c r="F69" s="316">
        <v>60824.800000000003</v>
      </c>
      <c r="G69" s="317">
        <v>0</v>
      </c>
      <c r="H69" s="315">
        <v>1462</v>
      </c>
      <c r="I69" s="316">
        <v>2184026.6599999997</v>
      </c>
      <c r="J69" s="316">
        <v>137726</v>
      </c>
      <c r="K69" s="317">
        <v>0</v>
      </c>
      <c r="L69" s="318">
        <v>1120</v>
      </c>
      <c r="M69" s="319">
        <v>2063091.56</v>
      </c>
      <c r="N69" s="319">
        <v>1873371.56</v>
      </c>
      <c r="O69" s="319">
        <v>189720</v>
      </c>
      <c r="P69" s="319">
        <v>26848</v>
      </c>
      <c r="Q69" s="320">
        <v>0</v>
      </c>
      <c r="R69" s="321">
        <f t="shared" si="8"/>
        <v>-740</v>
      </c>
      <c r="S69" s="322">
        <f t="shared" si="8"/>
        <v>105920.16000000015</v>
      </c>
      <c r="T69" s="322">
        <f t="shared" si="9"/>
        <v>-33976.800000000003</v>
      </c>
      <c r="U69" s="323">
        <f t="shared" si="9"/>
        <v>0</v>
      </c>
      <c r="V69" s="321">
        <f t="shared" si="10"/>
        <v>-342</v>
      </c>
      <c r="W69" s="322">
        <f t="shared" si="10"/>
        <v>-120935.09999999963</v>
      </c>
      <c r="X69" s="322">
        <f t="shared" si="11"/>
        <v>-110878</v>
      </c>
      <c r="Y69" s="323">
        <f t="shared" si="11"/>
        <v>0</v>
      </c>
      <c r="Z69" s="311"/>
      <c r="AA69" s="298"/>
      <c r="AB69" s="311">
        <f t="shared" si="7"/>
        <v>0</v>
      </c>
      <c r="AC69" s="311">
        <f t="shared" si="7"/>
        <v>0</v>
      </c>
      <c r="AD69" s="291"/>
      <c r="AE69" s="291"/>
      <c r="AF69" s="291"/>
      <c r="AG69" s="291"/>
      <c r="AH69" s="291"/>
      <c r="AI69" s="291"/>
      <c r="AJ69" s="291"/>
      <c r="AK69" s="291"/>
      <c r="AL69" s="291"/>
    </row>
    <row r="70" spans="1:38" s="312" customFormat="1" ht="13.5" customHeight="1" x14ac:dyDescent="0.25">
      <c r="A70" s="313" t="s">
        <v>100</v>
      </c>
      <c r="B70" s="314" t="s">
        <v>392</v>
      </c>
      <c r="C70" s="314" t="s">
        <v>393</v>
      </c>
      <c r="D70" s="315">
        <v>39</v>
      </c>
      <c r="E70" s="316">
        <v>9977</v>
      </c>
      <c r="F70" s="316">
        <v>0</v>
      </c>
      <c r="G70" s="317">
        <v>0</v>
      </c>
      <c r="H70" s="315">
        <v>64</v>
      </c>
      <c r="I70" s="316">
        <v>38201.699999999997</v>
      </c>
      <c r="J70" s="316">
        <v>0</v>
      </c>
      <c r="K70" s="317">
        <v>0</v>
      </c>
      <c r="L70" s="318">
        <v>40</v>
      </c>
      <c r="M70" s="319">
        <v>26049.8</v>
      </c>
      <c r="N70" s="319">
        <v>14769.8</v>
      </c>
      <c r="O70" s="319">
        <v>11280</v>
      </c>
      <c r="P70" s="319">
        <v>0</v>
      </c>
      <c r="Q70" s="320">
        <v>0</v>
      </c>
      <c r="R70" s="321">
        <f t="shared" si="8"/>
        <v>1</v>
      </c>
      <c r="S70" s="322">
        <f t="shared" si="8"/>
        <v>16072.8</v>
      </c>
      <c r="T70" s="322">
        <f t="shared" si="9"/>
        <v>0</v>
      </c>
      <c r="U70" s="323">
        <f t="shared" si="9"/>
        <v>0</v>
      </c>
      <c r="V70" s="321">
        <f t="shared" si="10"/>
        <v>-24</v>
      </c>
      <c r="W70" s="322">
        <f t="shared" si="10"/>
        <v>-12151.899999999998</v>
      </c>
      <c r="X70" s="322">
        <f t="shared" si="11"/>
        <v>0</v>
      </c>
      <c r="Y70" s="323">
        <f t="shared" si="11"/>
        <v>0</v>
      </c>
      <c r="Z70" s="311"/>
      <c r="AA70" s="298"/>
      <c r="AB70" s="311">
        <f t="shared" si="7"/>
        <v>0</v>
      </c>
      <c r="AC70" s="311">
        <f t="shared" si="7"/>
        <v>0</v>
      </c>
      <c r="AD70" s="291"/>
      <c r="AE70" s="291"/>
      <c r="AF70" s="291"/>
      <c r="AG70" s="291"/>
      <c r="AH70" s="291"/>
      <c r="AI70" s="291"/>
      <c r="AJ70" s="291"/>
      <c r="AK70" s="291"/>
      <c r="AL70" s="291"/>
    </row>
    <row r="71" spans="1:38" s="312" customFormat="1" ht="13.5" customHeight="1" x14ac:dyDescent="0.25">
      <c r="A71" s="313" t="s">
        <v>100</v>
      </c>
      <c r="B71" s="314" t="s">
        <v>394</v>
      </c>
      <c r="C71" s="314" t="s">
        <v>395</v>
      </c>
      <c r="D71" s="315">
        <v>422</v>
      </c>
      <c r="E71" s="316">
        <v>259868</v>
      </c>
      <c r="F71" s="316">
        <v>0</v>
      </c>
      <c r="G71" s="317">
        <v>0</v>
      </c>
      <c r="H71" s="315">
        <v>292</v>
      </c>
      <c r="I71" s="316">
        <v>240710.1</v>
      </c>
      <c r="J71" s="316">
        <v>0</v>
      </c>
      <c r="K71" s="317">
        <v>0</v>
      </c>
      <c r="L71" s="318">
        <v>269</v>
      </c>
      <c r="M71" s="319">
        <v>284158.3</v>
      </c>
      <c r="N71" s="319">
        <v>246838.3</v>
      </c>
      <c r="O71" s="319">
        <v>37320</v>
      </c>
      <c r="P71" s="319">
        <v>0</v>
      </c>
      <c r="Q71" s="320">
        <v>0</v>
      </c>
      <c r="R71" s="321">
        <f t="shared" si="8"/>
        <v>-153</v>
      </c>
      <c r="S71" s="322">
        <f t="shared" si="8"/>
        <v>24290.299999999988</v>
      </c>
      <c r="T71" s="322">
        <f t="shared" si="9"/>
        <v>0</v>
      </c>
      <c r="U71" s="323">
        <f t="shared" si="9"/>
        <v>0</v>
      </c>
      <c r="V71" s="321">
        <f t="shared" si="10"/>
        <v>-23</v>
      </c>
      <c r="W71" s="322">
        <f t="shared" si="10"/>
        <v>43448.199999999983</v>
      </c>
      <c r="X71" s="322">
        <f t="shared" si="11"/>
        <v>0</v>
      </c>
      <c r="Y71" s="323">
        <f t="shared" si="11"/>
        <v>0</v>
      </c>
      <c r="Z71" s="311"/>
      <c r="AA71" s="298"/>
      <c r="AB71" s="311">
        <f t="shared" si="7"/>
        <v>0</v>
      </c>
      <c r="AC71" s="311">
        <f t="shared" si="7"/>
        <v>0</v>
      </c>
      <c r="AD71" s="291"/>
      <c r="AE71" s="291"/>
      <c r="AF71" s="291"/>
      <c r="AG71" s="291"/>
      <c r="AH71" s="291"/>
      <c r="AI71" s="291"/>
      <c r="AJ71" s="291"/>
      <c r="AK71" s="291"/>
      <c r="AL71" s="291"/>
    </row>
    <row r="72" spans="1:38" s="312" customFormat="1" ht="13.5" customHeight="1" x14ac:dyDescent="0.25">
      <c r="A72" s="313" t="s">
        <v>103</v>
      </c>
      <c r="B72" s="314" t="s">
        <v>396</v>
      </c>
      <c r="C72" s="314" t="s">
        <v>397</v>
      </c>
      <c r="D72" s="315">
        <v>4694</v>
      </c>
      <c r="E72" s="316">
        <v>3881373.8</v>
      </c>
      <c r="F72" s="316">
        <v>14259.2</v>
      </c>
      <c r="G72" s="317">
        <v>0</v>
      </c>
      <c r="H72" s="315">
        <v>3681</v>
      </c>
      <c r="I72" s="316">
        <v>6178052.7400000002</v>
      </c>
      <c r="J72" s="316">
        <v>51451.33</v>
      </c>
      <c r="K72" s="317">
        <v>0</v>
      </c>
      <c r="L72" s="318">
        <v>2918</v>
      </c>
      <c r="M72" s="319">
        <v>4473032.79</v>
      </c>
      <c r="N72" s="319">
        <v>4109072.79</v>
      </c>
      <c r="O72" s="319">
        <v>363960</v>
      </c>
      <c r="P72" s="319">
        <v>18390</v>
      </c>
      <c r="Q72" s="320">
        <v>0</v>
      </c>
      <c r="R72" s="321">
        <f t="shared" si="8"/>
        <v>-1776</v>
      </c>
      <c r="S72" s="322">
        <f t="shared" si="8"/>
        <v>591658.99000000022</v>
      </c>
      <c r="T72" s="322">
        <f t="shared" si="9"/>
        <v>4130.7999999999993</v>
      </c>
      <c r="U72" s="323">
        <f t="shared" si="9"/>
        <v>0</v>
      </c>
      <c r="V72" s="321">
        <f t="shared" si="10"/>
        <v>-763</v>
      </c>
      <c r="W72" s="322">
        <f t="shared" si="10"/>
        <v>-1705019.9500000002</v>
      </c>
      <c r="X72" s="322">
        <f t="shared" si="11"/>
        <v>-33061.33</v>
      </c>
      <c r="Y72" s="323">
        <f t="shared" si="11"/>
        <v>0</v>
      </c>
      <c r="Z72" s="311"/>
      <c r="AA72" s="298"/>
      <c r="AB72" s="311">
        <f t="shared" si="7"/>
        <v>0</v>
      </c>
      <c r="AC72" s="311">
        <f t="shared" si="7"/>
        <v>0</v>
      </c>
      <c r="AD72" s="291"/>
      <c r="AE72" s="291"/>
      <c r="AF72" s="291"/>
      <c r="AG72" s="291"/>
      <c r="AH72" s="291"/>
      <c r="AI72" s="291"/>
      <c r="AJ72" s="291"/>
      <c r="AK72" s="291"/>
      <c r="AL72" s="291"/>
    </row>
    <row r="73" spans="1:38" s="312" customFormat="1" ht="13.5" customHeight="1" x14ac:dyDescent="0.25">
      <c r="A73" s="313" t="s">
        <v>103</v>
      </c>
      <c r="B73" s="314" t="s">
        <v>398</v>
      </c>
      <c r="C73" s="314" t="s">
        <v>399</v>
      </c>
      <c r="D73" s="315">
        <v>567</v>
      </c>
      <c r="E73" s="316">
        <v>703938</v>
      </c>
      <c r="F73" s="316">
        <v>0</v>
      </c>
      <c r="G73" s="317">
        <v>0</v>
      </c>
      <c r="H73" s="315">
        <v>442</v>
      </c>
      <c r="I73" s="316">
        <v>989604.82</v>
      </c>
      <c r="J73" s="316">
        <v>0</v>
      </c>
      <c r="K73" s="317">
        <v>0</v>
      </c>
      <c r="L73" s="318">
        <v>512</v>
      </c>
      <c r="M73" s="319">
        <v>746181</v>
      </c>
      <c r="N73" s="319">
        <v>710781</v>
      </c>
      <c r="O73" s="319">
        <v>35400</v>
      </c>
      <c r="P73" s="319">
        <v>0</v>
      </c>
      <c r="Q73" s="320">
        <v>0</v>
      </c>
      <c r="R73" s="321">
        <f t="shared" si="8"/>
        <v>-55</v>
      </c>
      <c r="S73" s="322">
        <f t="shared" si="8"/>
        <v>42243</v>
      </c>
      <c r="T73" s="322">
        <f t="shared" si="9"/>
        <v>0</v>
      </c>
      <c r="U73" s="323">
        <f t="shared" si="9"/>
        <v>0</v>
      </c>
      <c r="V73" s="321">
        <f t="shared" si="10"/>
        <v>70</v>
      </c>
      <c r="W73" s="322">
        <f t="shared" si="10"/>
        <v>-243423.81999999995</v>
      </c>
      <c r="X73" s="322">
        <f t="shared" si="11"/>
        <v>0</v>
      </c>
      <c r="Y73" s="323">
        <f t="shared" si="11"/>
        <v>0</v>
      </c>
      <c r="Z73" s="311"/>
      <c r="AA73" s="298"/>
      <c r="AB73" s="311">
        <f t="shared" si="7"/>
        <v>0</v>
      </c>
      <c r="AC73" s="311">
        <f t="shared" si="7"/>
        <v>0</v>
      </c>
      <c r="AD73" s="291"/>
      <c r="AE73" s="291"/>
      <c r="AF73" s="291"/>
      <c r="AG73" s="291"/>
      <c r="AH73" s="291"/>
      <c r="AI73" s="291"/>
      <c r="AJ73" s="291"/>
      <c r="AK73" s="291"/>
      <c r="AL73" s="291"/>
    </row>
    <row r="74" spans="1:38" s="312" customFormat="1" ht="13.5" customHeight="1" x14ac:dyDescent="0.25">
      <c r="A74" s="313" t="s">
        <v>103</v>
      </c>
      <c r="B74" s="314" t="s">
        <v>400</v>
      </c>
      <c r="C74" s="314" t="s">
        <v>401</v>
      </c>
      <c r="D74" s="315">
        <v>320</v>
      </c>
      <c r="E74" s="316">
        <v>197044</v>
      </c>
      <c r="F74" s="316">
        <v>0</v>
      </c>
      <c r="G74" s="317">
        <v>0</v>
      </c>
      <c r="H74" s="315">
        <v>214</v>
      </c>
      <c r="I74" s="316">
        <v>284519.2</v>
      </c>
      <c r="J74" s="316">
        <v>0</v>
      </c>
      <c r="K74" s="317">
        <v>0</v>
      </c>
      <c r="L74" s="318">
        <v>169</v>
      </c>
      <c r="M74" s="319">
        <v>172048.5</v>
      </c>
      <c r="N74" s="319">
        <v>151408.5</v>
      </c>
      <c r="O74" s="319">
        <v>20640</v>
      </c>
      <c r="P74" s="319">
        <v>0</v>
      </c>
      <c r="Q74" s="320">
        <v>0</v>
      </c>
      <c r="R74" s="321">
        <f t="shared" si="8"/>
        <v>-151</v>
      </c>
      <c r="S74" s="322">
        <f t="shared" si="8"/>
        <v>-24995.5</v>
      </c>
      <c r="T74" s="322">
        <f t="shared" si="9"/>
        <v>0</v>
      </c>
      <c r="U74" s="323">
        <f t="shared" si="9"/>
        <v>0</v>
      </c>
      <c r="V74" s="321">
        <f t="shared" si="10"/>
        <v>-45</v>
      </c>
      <c r="W74" s="322">
        <f t="shared" si="10"/>
        <v>-112470.70000000001</v>
      </c>
      <c r="X74" s="322">
        <f t="shared" si="11"/>
        <v>0</v>
      </c>
      <c r="Y74" s="323">
        <f t="shared" si="11"/>
        <v>0</v>
      </c>
      <c r="Z74" s="311"/>
      <c r="AA74" s="298"/>
      <c r="AB74" s="311">
        <f t="shared" si="7"/>
        <v>0</v>
      </c>
      <c r="AC74" s="311">
        <f t="shared" si="7"/>
        <v>0</v>
      </c>
      <c r="AD74" s="291"/>
      <c r="AE74" s="291"/>
      <c r="AF74" s="291"/>
      <c r="AG74" s="291"/>
      <c r="AH74" s="291"/>
      <c r="AI74" s="291"/>
      <c r="AJ74" s="291"/>
      <c r="AK74" s="291"/>
      <c r="AL74" s="291"/>
    </row>
    <row r="75" spans="1:38" s="312" customFormat="1" ht="13.5" customHeight="1" x14ac:dyDescent="0.25">
      <c r="A75" s="313" t="s">
        <v>103</v>
      </c>
      <c r="B75" s="314" t="s">
        <v>402</v>
      </c>
      <c r="C75" s="314" t="s">
        <v>403</v>
      </c>
      <c r="D75" s="315">
        <v>406</v>
      </c>
      <c r="E75" s="316">
        <v>118131</v>
      </c>
      <c r="F75" s="316">
        <v>0</v>
      </c>
      <c r="G75" s="317">
        <v>0</v>
      </c>
      <c r="H75" s="315">
        <v>371</v>
      </c>
      <c r="I75" s="316">
        <v>182394.7</v>
      </c>
      <c r="J75" s="316">
        <v>0</v>
      </c>
      <c r="K75" s="317">
        <v>0</v>
      </c>
      <c r="L75" s="318">
        <v>167</v>
      </c>
      <c r="M75" s="319">
        <v>68569.2</v>
      </c>
      <c r="N75" s="319">
        <v>59569.2</v>
      </c>
      <c r="O75" s="319">
        <v>9000</v>
      </c>
      <c r="P75" s="319">
        <v>0</v>
      </c>
      <c r="Q75" s="320">
        <v>0</v>
      </c>
      <c r="R75" s="321">
        <f t="shared" si="8"/>
        <v>-239</v>
      </c>
      <c r="S75" s="322">
        <f t="shared" si="8"/>
        <v>-49561.8</v>
      </c>
      <c r="T75" s="322">
        <f t="shared" si="9"/>
        <v>0</v>
      </c>
      <c r="U75" s="323">
        <f t="shared" si="9"/>
        <v>0</v>
      </c>
      <c r="V75" s="321">
        <f t="shared" si="10"/>
        <v>-204</v>
      </c>
      <c r="W75" s="322">
        <f t="shared" si="10"/>
        <v>-113825.50000000001</v>
      </c>
      <c r="X75" s="322">
        <f t="shared" si="11"/>
        <v>0</v>
      </c>
      <c r="Y75" s="323">
        <f t="shared" si="11"/>
        <v>0</v>
      </c>
      <c r="Z75" s="311"/>
      <c r="AA75" s="298"/>
      <c r="AB75" s="311">
        <f t="shared" si="7"/>
        <v>0</v>
      </c>
      <c r="AC75" s="311">
        <f t="shared" si="7"/>
        <v>0</v>
      </c>
      <c r="AD75" s="291"/>
      <c r="AE75" s="291"/>
      <c r="AF75" s="291"/>
      <c r="AG75" s="291"/>
      <c r="AH75" s="291"/>
      <c r="AI75" s="291"/>
      <c r="AJ75" s="291"/>
      <c r="AK75" s="291"/>
      <c r="AL75" s="291"/>
    </row>
    <row r="76" spans="1:38" s="312" customFormat="1" ht="13.5" customHeight="1" x14ac:dyDescent="0.25">
      <c r="A76" s="313" t="s">
        <v>103</v>
      </c>
      <c r="B76" s="314" t="s">
        <v>404</v>
      </c>
      <c r="C76" s="314" t="s">
        <v>405</v>
      </c>
      <c r="D76" s="315">
        <v>157</v>
      </c>
      <c r="E76" s="316">
        <v>73356.399999999994</v>
      </c>
      <c r="F76" s="316">
        <v>0</v>
      </c>
      <c r="G76" s="317">
        <v>0</v>
      </c>
      <c r="H76" s="315">
        <v>153</v>
      </c>
      <c r="I76" s="316">
        <v>118367.54000000001</v>
      </c>
      <c r="J76" s="316">
        <v>0</v>
      </c>
      <c r="K76" s="317">
        <v>0</v>
      </c>
      <c r="L76" s="318">
        <v>168</v>
      </c>
      <c r="M76" s="319">
        <v>66813.56</v>
      </c>
      <c r="N76" s="319">
        <v>66813.56</v>
      </c>
      <c r="O76" s="319">
        <v>0</v>
      </c>
      <c r="P76" s="319">
        <v>0</v>
      </c>
      <c r="Q76" s="320">
        <v>0</v>
      </c>
      <c r="R76" s="321">
        <f t="shared" si="8"/>
        <v>11</v>
      </c>
      <c r="S76" s="322">
        <f t="shared" si="8"/>
        <v>-6542.8399999999965</v>
      </c>
      <c r="T76" s="322">
        <f t="shared" si="9"/>
        <v>0</v>
      </c>
      <c r="U76" s="323">
        <f t="shared" si="9"/>
        <v>0</v>
      </c>
      <c r="V76" s="321">
        <f t="shared" si="10"/>
        <v>15</v>
      </c>
      <c r="W76" s="322">
        <f t="shared" si="10"/>
        <v>-51553.98000000001</v>
      </c>
      <c r="X76" s="322">
        <f t="shared" si="11"/>
        <v>0</v>
      </c>
      <c r="Y76" s="323">
        <f t="shared" si="11"/>
        <v>0</v>
      </c>
      <c r="Z76" s="311"/>
      <c r="AA76" s="298"/>
      <c r="AB76" s="311">
        <f t="shared" si="7"/>
        <v>0</v>
      </c>
      <c r="AC76" s="311">
        <f t="shared" si="7"/>
        <v>0</v>
      </c>
      <c r="AD76" s="291"/>
      <c r="AE76" s="291"/>
      <c r="AF76" s="291"/>
      <c r="AG76" s="291"/>
      <c r="AH76" s="291"/>
      <c r="AI76" s="291"/>
      <c r="AJ76" s="291"/>
      <c r="AK76" s="291"/>
      <c r="AL76" s="291"/>
    </row>
    <row r="77" spans="1:38" s="312" customFormat="1" ht="13.5" customHeight="1" x14ac:dyDescent="0.25">
      <c r="A77" s="313" t="s">
        <v>103</v>
      </c>
      <c r="B77" s="314" t="s">
        <v>406</v>
      </c>
      <c r="C77" s="314" t="s">
        <v>407</v>
      </c>
      <c r="D77" s="315">
        <v>983</v>
      </c>
      <c r="E77" s="316">
        <v>995495</v>
      </c>
      <c r="F77" s="316">
        <v>0</v>
      </c>
      <c r="G77" s="317">
        <v>2385989.73</v>
      </c>
      <c r="H77" s="315">
        <v>1012</v>
      </c>
      <c r="I77" s="316">
        <v>1671943.7000000002</v>
      </c>
      <c r="J77" s="316">
        <v>0</v>
      </c>
      <c r="K77" s="317">
        <v>2194273.1599999997</v>
      </c>
      <c r="L77" s="318">
        <v>855</v>
      </c>
      <c r="M77" s="319">
        <v>923690</v>
      </c>
      <c r="N77" s="319">
        <v>833090</v>
      </c>
      <c r="O77" s="319">
        <v>90600</v>
      </c>
      <c r="P77" s="319">
        <v>0</v>
      </c>
      <c r="Q77" s="320">
        <v>2107620.2799999998</v>
      </c>
      <c r="R77" s="321">
        <f t="shared" si="8"/>
        <v>-128</v>
      </c>
      <c r="S77" s="322">
        <f t="shared" si="8"/>
        <v>-71805</v>
      </c>
      <c r="T77" s="322">
        <f t="shared" si="9"/>
        <v>0</v>
      </c>
      <c r="U77" s="323">
        <f t="shared" si="9"/>
        <v>-278369.45000000019</v>
      </c>
      <c r="V77" s="321">
        <f t="shared" si="10"/>
        <v>-157</v>
      </c>
      <c r="W77" s="322">
        <f t="shared" si="10"/>
        <v>-748253.70000000019</v>
      </c>
      <c r="X77" s="322">
        <f t="shared" si="11"/>
        <v>0</v>
      </c>
      <c r="Y77" s="323">
        <f t="shared" si="11"/>
        <v>-86652.879999999888</v>
      </c>
      <c r="Z77" s="311"/>
      <c r="AA77" s="298"/>
      <c r="AB77" s="311">
        <f t="shared" si="7"/>
        <v>0</v>
      </c>
      <c r="AC77" s="311">
        <f t="shared" si="7"/>
        <v>0</v>
      </c>
      <c r="AD77" s="291"/>
      <c r="AE77" s="291"/>
      <c r="AF77" s="291"/>
      <c r="AG77" s="291"/>
      <c r="AH77" s="291"/>
      <c r="AI77" s="291"/>
      <c r="AJ77" s="291"/>
      <c r="AK77" s="291"/>
      <c r="AL77" s="291"/>
    </row>
    <row r="78" spans="1:38" s="312" customFormat="1" ht="13.5" customHeight="1" x14ac:dyDescent="0.25">
      <c r="A78" s="313" t="s">
        <v>103</v>
      </c>
      <c r="B78" s="314" t="s">
        <v>408</v>
      </c>
      <c r="C78" s="314" t="s">
        <v>409</v>
      </c>
      <c r="D78" s="315">
        <v>0</v>
      </c>
      <c r="E78" s="316">
        <v>355692</v>
      </c>
      <c r="F78" s="316">
        <v>0</v>
      </c>
      <c r="G78" s="317">
        <v>0</v>
      </c>
      <c r="H78" s="315">
        <v>0</v>
      </c>
      <c r="I78" s="316">
        <v>514284</v>
      </c>
      <c r="J78" s="316">
        <v>0</v>
      </c>
      <c r="K78" s="317">
        <v>0</v>
      </c>
      <c r="L78" s="318">
        <v>0</v>
      </c>
      <c r="M78" s="319">
        <v>289436</v>
      </c>
      <c r="N78" s="319">
        <v>281996</v>
      </c>
      <c r="O78" s="319">
        <v>7440</v>
      </c>
      <c r="P78" s="319">
        <v>0</v>
      </c>
      <c r="Q78" s="320">
        <v>0</v>
      </c>
      <c r="R78" s="321">
        <f t="shared" si="8"/>
        <v>0</v>
      </c>
      <c r="S78" s="322">
        <f t="shared" si="8"/>
        <v>-66256</v>
      </c>
      <c r="T78" s="322">
        <f t="shared" si="9"/>
        <v>0</v>
      </c>
      <c r="U78" s="323">
        <f t="shared" si="9"/>
        <v>0</v>
      </c>
      <c r="V78" s="321">
        <f t="shared" si="10"/>
        <v>0</v>
      </c>
      <c r="W78" s="322">
        <f t="shared" si="10"/>
        <v>-224848</v>
      </c>
      <c r="X78" s="322">
        <f t="shared" si="11"/>
        <v>0</v>
      </c>
      <c r="Y78" s="323">
        <f t="shared" si="11"/>
        <v>0</v>
      </c>
      <c r="Z78" s="311"/>
      <c r="AA78" s="298"/>
      <c r="AB78" s="311">
        <f t="shared" si="7"/>
        <v>0</v>
      </c>
      <c r="AC78" s="311">
        <f t="shared" si="7"/>
        <v>0</v>
      </c>
      <c r="AD78" s="291"/>
      <c r="AE78" s="291"/>
      <c r="AF78" s="291"/>
      <c r="AG78" s="291"/>
      <c r="AH78" s="291"/>
      <c r="AI78" s="291"/>
      <c r="AJ78" s="291"/>
      <c r="AK78" s="291"/>
      <c r="AL78" s="291"/>
    </row>
    <row r="79" spans="1:38" s="312" customFormat="1" ht="13.5" customHeight="1" x14ac:dyDescent="0.25">
      <c r="A79" s="313" t="s">
        <v>103</v>
      </c>
      <c r="B79" s="314" t="s">
        <v>410</v>
      </c>
      <c r="C79" s="314" t="s">
        <v>411</v>
      </c>
      <c r="D79" s="315">
        <v>0</v>
      </c>
      <c r="E79" s="316">
        <v>47790</v>
      </c>
      <c r="F79" s="316">
        <v>0</v>
      </c>
      <c r="G79" s="317">
        <v>0</v>
      </c>
      <c r="H79" s="315">
        <v>0</v>
      </c>
      <c r="I79" s="316">
        <v>67627</v>
      </c>
      <c r="J79" s="316">
        <v>0</v>
      </c>
      <c r="K79" s="317">
        <v>0</v>
      </c>
      <c r="L79" s="318">
        <v>0</v>
      </c>
      <c r="M79" s="319">
        <v>59091</v>
      </c>
      <c r="N79" s="319">
        <v>59091</v>
      </c>
      <c r="O79" s="319">
        <v>0</v>
      </c>
      <c r="P79" s="319">
        <v>0</v>
      </c>
      <c r="Q79" s="320">
        <v>0</v>
      </c>
      <c r="R79" s="321">
        <f t="shared" si="8"/>
        <v>0</v>
      </c>
      <c r="S79" s="322">
        <f t="shared" si="8"/>
        <v>11301</v>
      </c>
      <c r="T79" s="322">
        <f t="shared" si="9"/>
        <v>0</v>
      </c>
      <c r="U79" s="323">
        <f t="shared" si="9"/>
        <v>0</v>
      </c>
      <c r="V79" s="321">
        <f t="shared" si="10"/>
        <v>0</v>
      </c>
      <c r="W79" s="322">
        <f t="shared" si="10"/>
        <v>-8536</v>
      </c>
      <c r="X79" s="322">
        <f t="shared" si="11"/>
        <v>0</v>
      </c>
      <c r="Y79" s="323">
        <f t="shared" si="11"/>
        <v>0</v>
      </c>
      <c r="Z79" s="311"/>
      <c r="AA79" s="298"/>
      <c r="AB79" s="311">
        <f t="shared" si="7"/>
        <v>0</v>
      </c>
      <c r="AC79" s="311">
        <f t="shared" si="7"/>
        <v>0</v>
      </c>
      <c r="AD79" s="291"/>
      <c r="AE79" s="291"/>
      <c r="AF79" s="291"/>
      <c r="AG79" s="291"/>
      <c r="AH79" s="291"/>
      <c r="AI79" s="291"/>
      <c r="AJ79" s="291"/>
      <c r="AK79" s="291"/>
      <c r="AL79" s="291"/>
    </row>
    <row r="80" spans="1:38" s="312" customFormat="1" ht="13.5" customHeight="1" x14ac:dyDescent="0.25">
      <c r="A80" s="313" t="s">
        <v>103</v>
      </c>
      <c r="B80" s="314" t="s">
        <v>412</v>
      </c>
      <c r="C80" s="314" t="s">
        <v>106</v>
      </c>
      <c r="D80" s="315">
        <v>2145</v>
      </c>
      <c r="E80" s="316">
        <v>1270940</v>
      </c>
      <c r="F80" s="316">
        <v>0</v>
      </c>
      <c r="G80" s="317">
        <v>0</v>
      </c>
      <c r="H80" s="315">
        <v>1775</v>
      </c>
      <c r="I80" s="316">
        <v>2075563.9999999998</v>
      </c>
      <c r="J80" s="316">
        <v>0</v>
      </c>
      <c r="K80" s="317">
        <v>0</v>
      </c>
      <c r="L80" s="318">
        <v>1367</v>
      </c>
      <c r="M80" s="319">
        <v>1010190.24</v>
      </c>
      <c r="N80" s="319">
        <v>867390.24</v>
      </c>
      <c r="O80" s="319">
        <v>142800</v>
      </c>
      <c r="P80" s="319">
        <v>0</v>
      </c>
      <c r="Q80" s="320">
        <v>0</v>
      </c>
      <c r="R80" s="321">
        <f t="shared" si="8"/>
        <v>-778</v>
      </c>
      <c r="S80" s="322">
        <f t="shared" si="8"/>
        <v>-260749.76</v>
      </c>
      <c r="T80" s="322">
        <f t="shared" si="9"/>
        <v>0</v>
      </c>
      <c r="U80" s="323">
        <f t="shared" si="9"/>
        <v>0</v>
      </c>
      <c r="V80" s="321">
        <f t="shared" si="10"/>
        <v>-408</v>
      </c>
      <c r="W80" s="322">
        <f t="shared" si="10"/>
        <v>-1065373.7599999998</v>
      </c>
      <c r="X80" s="322">
        <f t="shared" si="11"/>
        <v>0</v>
      </c>
      <c r="Y80" s="323">
        <f t="shared" si="11"/>
        <v>0</v>
      </c>
      <c r="Z80" s="311"/>
      <c r="AA80" s="298"/>
      <c r="AB80" s="311">
        <f t="shared" si="7"/>
        <v>0</v>
      </c>
      <c r="AC80" s="311">
        <f t="shared" si="7"/>
        <v>0</v>
      </c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312" customFormat="1" ht="13.5" customHeight="1" x14ac:dyDescent="0.25">
      <c r="A81" s="313" t="s">
        <v>103</v>
      </c>
      <c r="B81" s="314" t="s">
        <v>413</v>
      </c>
      <c r="C81" s="314" t="s">
        <v>414</v>
      </c>
      <c r="D81" s="315">
        <v>1186</v>
      </c>
      <c r="E81" s="316">
        <v>611824</v>
      </c>
      <c r="F81" s="316">
        <v>0</v>
      </c>
      <c r="G81" s="317">
        <v>0</v>
      </c>
      <c r="H81" s="315">
        <v>719</v>
      </c>
      <c r="I81" s="316">
        <v>753325.56</v>
      </c>
      <c r="J81" s="316">
        <v>0</v>
      </c>
      <c r="K81" s="317">
        <v>0</v>
      </c>
      <c r="L81" s="318">
        <v>685</v>
      </c>
      <c r="M81" s="319">
        <v>616205.66</v>
      </c>
      <c r="N81" s="319">
        <v>534245.66</v>
      </c>
      <c r="O81" s="319">
        <v>81960</v>
      </c>
      <c r="P81" s="319">
        <v>0</v>
      </c>
      <c r="Q81" s="320">
        <v>0</v>
      </c>
      <c r="R81" s="321">
        <f t="shared" si="8"/>
        <v>-501</v>
      </c>
      <c r="S81" s="322">
        <f t="shared" si="8"/>
        <v>4381.6600000000326</v>
      </c>
      <c r="T81" s="322">
        <f t="shared" si="9"/>
        <v>0</v>
      </c>
      <c r="U81" s="323">
        <f t="shared" si="9"/>
        <v>0</v>
      </c>
      <c r="V81" s="321">
        <f t="shared" si="10"/>
        <v>-34</v>
      </c>
      <c r="W81" s="322">
        <f t="shared" si="10"/>
        <v>-137119.90000000002</v>
      </c>
      <c r="X81" s="322">
        <f t="shared" si="11"/>
        <v>0</v>
      </c>
      <c r="Y81" s="323">
        <f t="shared" si="11"/>
        <v>0</v>
      </c>
      <c r="Z81" s="311"/>
      <c r="AA81" s="298"/>
      <c r="AB81" s="311">
        <f t="shared" si="7"/>
        <v>0</v>
      </c>
      <c r="AC81" s="311">
        <f t="shared" si="7"/>
        <v>0</v>
      </c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312" customFormat="1" ht="13.5" customHeight="1" x14ac:dyDescent="0.25">
      <c r="A82" s="313" t="s">
        <v>103</v>
      </c>
      <c r="B82" s="314" t="s">
        <v>415</v>
      </c>
      <c r="C82" s="314" t="s">
        <v>416</v>
      </c>
      <c r="D82" s="315">
        <v>439</v>
      </c>
      <c r="E82" s="316">
        <v>137146</v>
      </c>
      <c r="F82" s="316">
        <v>0</v>
      </c>
      <c r="G82" s="317"/>
      <c r="H82" s="315">
        <v>667</v>
      </c>
      <c r="I82" s="316">
        <v>284099.20000000001</v>
      </c>
      <c r="J82" s="316">
        <v>0</v>
      </c>
      <c r="K82" s="317">
        <v>0</v>
      </c>
      <c r="L82" s="318">
        <v>198</v>
      </c>
      <c r="M82" s="319">
        <v>111957.6</v>
      </c>
      <c r="N82" s="319">
        <v>101157.6</v>
      </c>
      <c r="O82" s="319">
        <v>10800</v>
      </c>
      <c r="P82" s="319">
        <v>0</v>
      </c>
      <c r="Q82" s="320">
        <v>0</v>
      </c>
      <c r="R82" s="321">
        <f t="shared" si="8"/>
        <v>-241</v>
      </c>
      <c r="S82" s="322">
        <f t="shared" si="8"/>
        <v>-25188.399999999994</v>
      </c>
      <c r="T82" s="322">
        <f t="shared" si="9"/>
        <v>0</v>
      </c>
      <c r="U82" s="323">
        <f t="shared" si="9"/>
        <v>0</v>
      </c>
      <c r="V82" s="321">
        <f t="shared" si="10"/>
        <v>-469</v>
      </c>
      <c r="W82" s="322">
        <f t="shared" si="10"/>
        <v>-172141.6</v>
      </c>
      <c r="X82" s="322">
        <f t="shared" si="11"/>
        <v>0</v>
      </c>
      <c r="Y82" s="323">
        <f t="shared" si="11"/>
        <v>0</v>
      </c>
      <c r="Z82" s="311"/>
      <c r="AA82" s="298"/>
      <c r="AB82" s="311">
        <f t="shared" si="7"/>
        <v>0</v>
      </c>
      <c r="AC82" s="311">
        <f t="shared" si="7"/>
        <v>0</v>
      </c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312" customFormat="1" ht="13.5" customHeight="1" x14ac:dyDescent="0.25">
      <c r="A83" s="313" t="s">
        <v>103</v>
      </c>
      <c r="B83" s="314" t="s">
        <v>417</v>
      </c>
      <c r="C83" s="314" t="s">
        <v>418</v>
      </c>
      <c r="D83" s="315">
        <v>773</v>
      </c>
      <c r="E83" s="316">
        <v>550119.80000000005</v>
      </c>
      <c r="F83" s="316">
        <v>0</v>
      </c>
      <c r="G83" s="317">
        <v>0</v>
      </c>
      <c r="H83" s="315">
        <v>648</v>
      </c>
      <c r="I83" s="316">
        <v>877149.16</v>
      </c>
      <c r="J83" s="316">
        <v>0</v>
      </c>
      <c r="K83" s="317">
        <v>0</v>
      </c>
      <c r="L83" s="318">
        <v>359</v>
      </c>
      <c r="M83" s="319">
        <v>428872.57999999996</v>
      </c>
      <c r="N83" s="319">
        <v>375592.57999999996</v>
      </c>
      <c r="O83" s="319">
        <v>53280</v>
      </c>
      <c r="P83" s="319">
        <v>0</v>
      </c>
      <c r="Q83" s="320">
        <v>0</v>
      </c>
      <c r="R83" s="321">
        <f t="shared" si="8"/>
        <v>-414</v>
      </c>
      <c r="S83" s="322">
        <f t="shared" si="8"/>
        <v>-121247.22000000009</v>
      </c>
      <c r="T83" s="322">
        <f t="shared" si="9"/>
        <v>0</v>
      </c>
      <c r="U83" s="323">
        <f t="shared" si="9"/>
        <v>0</v>
      </c>
      <c r="V83" s="321">
        <f t="shared" si="10"/>
        <v>-289</v>
      </c>
      <c r="W83" s="322">
        <f t="shared" si="10"/>
        <v>-448276.58000000007</v>
      </c>
      <c r="X83" s="322">
        <f t="shared" si="11"/>
        <v>0</v>
      </c>
      <c r="Y83" s="323">
        <f t="shared" si="11"/>
        <v>0</v>
      </c>
      <c r="Z83" s="311"/>
      <c r="AA83" s="298"/>
      <c r="AB83" s="311">
        <f t="shared" si="7"/>
        <v>0</v>
      </c>
      <c r="AC83" s="311">
        <f t="shared" si="7"/>
        <v>0</v>
      </c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312" customFormat="1" ht="13.5" customHeight="1" x14ac:dyDescent="0.25">
      <c r="A84" s="313" t="s">
        <v>103</v>
      </c>
      <c r="B84" s="314" t="s">
        <v>419</v>
      </c>
      <c r="C84" s="314" t="s">
        <v>420</v>
      </c>
      <c r="D84" s="315">
        <v>388</v>
      </c>
      <c r="E84" s="316">
        <v>129708</v>
      </c>
      <c r="F84" s="316">
        <v>0</v>
      </c>
      <c r="G84" s="317">
        <v>0</v>
      </c>
      <c r="H84" s="315">
        <v>400</v>
      </c>
      <c r="I84" s="316">
        <v>196920</v>
      </c>
      <c r="J84" s="316">
        <v>0</v>
      </c>
      <c r="K84" s="317">
        <v>0</v>
      </c>
      <c r="L84" s="318">
        <v>236</v>
      </c>
      <c r="M84" s="319">
        <v>111819.6</v>
      </c>
      <c r="N84" s="319">
        <v>90219.6</v>
      </c>
      <c r="O84" s="319">
        <v>21600</v>
      </c>
      <c r="P84" s="319">
        <v>0</v>
      </c>
      <c r="Q84" s="320">
        <v>0</v>
      </c>
      <c r="R84" s="321">
        <f t="shared" si="8"/>
        <v>-152</v>
      </c>
      <c r="S84" s="322">
        <f t="shared" si="8"/>
        <v>-17888.399999999994</v>
      </c>
      <c r="T84" s="322">
        <f t="shared" si="9"/>
        <v>0</v>
      </c>
      <c r="U84" s="323">
        <f t="shared" si="9"/>
        <v>0</v>
      </c>
      <c r="V84" s="321">
        <f t="shared" si="10"/>
        <v>-164</v>
      </c>
      <c r="W84" s="322">
        <f t="shared" si="10"/>
        <v>-85100.4</v>
      </c>
      <c r="X84" s="322">
        <f t="shared" si="11"/>
        <v>0</v>
      </c>
      <c r="Y84" s="323">
        <f t="shared" si="11"/>
        <v>0</v>
      </c>
      <c r="Z84" s="311"/>
      <c r="AA84" s="298"/>
      <c r="AB84" s="311">
        <f t="shared" si="7"/>
        <v>0</v>
      </c>
      <c r="AC84" s="311">
        <f t="shared" si="7"/>
        <v>0</v>
      </c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312" customFormat="1" ht="13.5" customHeight="1" x14ac:dyDescent="0.25">
      <c r="A85" s="313" t="s">
        <v>107</v>
      </c>
      <c r="B85" s="314" t="s">
        <v>421</v>
      </c>
      <c r="C85" s="314" t="s">
        <v>422</v>
      </c>
      <c r="D85" s="315">
        <v>268</v>
      </c>
      <c r="E85" s="316">
        <v>165228</v>
      </c>
      <c r="F85" s="316">
        <v>0</v>
      </c>
      <c r="G85" s="317">
        <v>0</v>
      </c>
      <c r="H85" s="315">
        <v>249</v>
      </c>
      <c r="I85" s="316">
        <v>222268.19999999998</v>
      </c>
      <c r="J85" s="316">
        <v>0</v>
      </c>
      <c r="K85" s="317">
        <v>0</v>
      </c>
      <c r="L85" s="318">
        <v>204</v>
      </c>
      <c r="M85" s="319">
        <v>187014.00000000003</v>
      </c>
      <c r="N85" s="319">
        <v>154374.00000000003</v>
      </c>
      <c r="O85" s="319">
        <v>32640</v>
      </c>
      <c r="P85" s="319">
        <v>0</v>
      </c>
      <c r="Q85" s="320">
        <v>0</v>
      </c>
      <c r="R85" s="321">
        <f t="shared" si="8"/>
        <v>-64</v>
      </c>
      <c r="S85" s="322">
        <f t="shared" si="8"/>
        <v>21786.000000000029</v>
      </c>
      <c r="T85" s="322">
        <f t="shared" si="9"/>
        <v>0</v>
      </c>
      <c r="U85" s="323">
        <f t="shared" si="9"/>
        <v>0</v>
      </c>
      <c r="V85" s="321">
        <f t="shared" si="10"/>
        <v>-45</v>
      </c>
      <c r="W85" s="322">
        <f t="shared" si="10"/>
        <v>-35254.199999999953</v>
      </c>
      <c r="X85" s="322">
        <f t="shared" si="11"/>
        <v>0</v>
      </c>
      <c r="Y85" s="323">
        <f t="shared" si="11"/>
        <v>0</v>
      </c>
      <c r="Z85" s="311"/>
      <c r="AA85" s="298"/>
      <c r="AB85" s="311">
        <f t="shared" si="7"/>
        <v>0</v>
      </c>
      <c r="AC85" s="311">
        <f t="shared" si="7"/>
        <v>0</v>
      </c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312" customFormat="1" ht="13.5" customHeight="1" x14ac:dyDescent="0.25">
      <c r="A86" s="313" t="s">
        <v>107</v>
      </c>
      <c r="B86" s="314" t="s">
        <v>423</v>
      </c>
      <c r="C86" s="314" t="s">
        <v>424</v>
      </c>
      <c r="D86" s="315">
        <v>2561.5</v>
      </c>
      <c r="E86" s="316">
        <v>1747685.2000000002</v>
      </c>
      <c r="F86" s="316">
        <v>10864</v>
      </c>
      <c r="G86" s="317">
        <v>0</v>
      </c>
      <c r="H86" s="315">
        <v>1825</v>
      </c>
      <c r="I86" s="316">
        <v>2642356.3800000004</v>
      </c>
      <c r="J86" s="316">
        <v>17654</v>
      </c>
      <c r="K86" s="317">
        <v>0</v>
      </c>
      <c r="L86" s="318">
        <v>1687</v>
      </c>
      <c r="M86" s="319">
        <v>1752293.2600000002</v>
      </c>
      <c r="N86" s="319">
        <v>1537733.2600000002</v>
      </c>
      <c r="O86" s="319">
        <v>214560</v>
      </c>
      <c r="P86" s="319">
        <v>5432</v>
      </c>
      <c r="Q86" s="320">
        <v>0</v>
      </c>
      <c r="R86" s="321">
        <f t="shared" si="8"/>
        <v>-874.5</v>
      </c>
      <c r="S86" s="322">
        <f t="shared" si="8"/>
        <v>4608.0600000000559</v>
      </c>
      <c r="T86" s="322">
        <f t="shared" si="9"/>
        <v>-5432</v>
      </c>
      <c r="U86" s="323">
        <f t="shared" si="9"/>
        <v>0</v>
      </c>
      <c r="V86" s="321">
        <f t="shared" si="10"/>
        <v>-138</v>
      </c>
      <c r="W86" s="322">
        <f t="shared" si="10"/>
        <v>-890063.12000000011</v>
      </c>
      <c r="X86" s="322">
        <f t="shared" si="11"/>
        <v>-12222</v>
      </c>
      <c r="Y86" s="323">
        <f t="shared" si="11"/>
        <v>0</v>
      </c>
      <c r="Z86" s="311"/>
      <c r="AA86" s="298"/>
      <c r="AB86" s="311">
        <f t="shared" si="7"/>
        <v>0</v>
      </c>
      <c r="AC86" s="311">
        <f t="shared" si="7"/>
        <v>0</v>
      </c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312" customFormat="1" ht="13.5" customHeight="1" x14ac:dyDescent="0.25">
      <c r="A87" s="313" t="s">
        <v>107</v>
      </c>
      <c r="B87" s="314" t="s">
        <v>425</v>
      </c>
      <c r="C87" s="314" t="s">
        <v>426</v>
      </c>
      <c r="D87" s="315">
        <v>0</v>
      </c>
      <c r="E87" s="316">
        <v>71454</v>
      </c>
      <c r="F87" s="316">
        <v>0</v>
      </c>
      <c r="G87" s="317">
        <v>0</v>
      </c>
      <c r="H87" s="315">
        <v>0</v>
      </c>
      <c r="I87" s="316">
        <v>137950</v>
      </c>
      <c r="J87" s="316">
        <v>0</v>
      </c>
      <c r="K87" s="317">
        <v>0</v>
      </c>
      <c r="L87" s="318">
        <v>0</v>
      </c>
      <c r="M87" s="319">
        <v>89390</v>
      </c>
      <c r="N87" s="319">
        <v>83390</v>
      </c>
      <c r="O87" s="319">
        <v>6000</v>
      </c>
      <c r="P87" s="319">
        <v>0</v>
      </c>
      <c r="Q87" s="320">
        <v>0</v>
      </c>
      <c r="R87" s="321">
        <f t="shared" si="8"/>
        <v>0</v>
      </c>
      <c r="S87" s="322">
        <f t="shared" si="8"/>
        <v>17936</v>
      </c>
      <c r="T87" s="322">
        <f t="shared" si="9"/>
        <v>0</v>
      </c>
      <c r="U87" s="323">
        <f t="shared" si="9"/>
        <v>0</v>
      </c>
      <c r="V87" s="321">
        <f t="shared" si="10"/>
        <v>0</v>
      </c>
      <c r="W87" s="322">
        <f t="shared" si="10"/>
        <v>-48560</v>
      </c>
      <c r="X87" s="322">
        <f t="shared" si="11"/>
        <v>0</v>
      </c>
      <c r="Y87" s="323">
        <f t="shared" si="11"/>
        <v>0</v>
      </c>
      <c r="Z87" s="311"/>
      <c r="AA87" s="298"/>
      <c r="AB87" s="311">
        <f t="shared" si="7"/>
        <v>0</v>
      </c>
      <c r="AC87" s="311">
        <f t="shared" si="7"/>
        <v>0</v>
      </c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312" customFormat="1" ht="13.5" customHeight="1" x14ac:dyDescent="0.25">
      <c r="A88" s="313" t="s">
        <v>109</v>
      </c>
      <c r="B88" s="314" t="s">
        <v>427</v>
      </c>
      <c r="C88" s="314" t="s">
        <v>112</v>
      </c>
      <c r="D88" s="315">
        <v>903</v>
      </c>
      <c r="E88" s="316">
        <v>629844</v>
      </c>
      <c r="F88" s="316">
        <v>0</v>
      </c>
      <c r="G88" s="317">
        <v>0</v>
      </c>
      <c r="H88" s="315">
        <v>803</v>
      </c>
      <c r="I88" s="316">
        <v>869632.6</v>
      </c>
      <c r="J88" s="316">
        <v>0</v>
      </c>
      <c r="K88" s="317">
        <v>0</v>
      </c>
      <c r="L88" s="318">
        <v>652</v>
      </c>
      <c r="M88" s="319">
        <v>648401.89999999991</v>
      </c>
      <c r="N88" s="319">
        <v>557321.89999999991</v>
      </c>
      <c r="O88" s="319">
        <v>91080</v>
      </c>
      <c r="P88" s="319">
        <v>0</v>
      </c>
      <c r="Q88" s="320">
        <v>0</v>
      </c>
      <c r="R88" s="321">
        <f t="shared" si="8"/>
        <v>-251</v>
      </c>
      <c r="S88" s="322">
        <f t="shared" si="8"/>
        <v>18557.899999999907</v>
      </c>
      <c r="T88" s="322">
        <f t="shared" si="9"/>
        <v>0</v>
      </c>
      <c r="U88" s="323">
        <f t="shared" si="9"/>
        <v>0</v>
      </c>
      <c r="V88" s="321">
        <f t="shared" si="10"/>
        <v>-151</v>
      </c>
      <c r="W88" s="322">
        <f t="shared" si="10"/>
        <v>-221230.70000000007</v>
      </c>
      <c r="X88" s="322">
        <f t="shared" si="11"/>
        <v>0</v>
      </c>
      <c r="Y88" s="323">
        <f t="shared" si="11"/>
        <v>0</v>
      </c>
      <c r="Z88" s="311"/>
      <c r="AA88" s="298"/>
      <c r="AB88" s="311">
        <f t="shared" si="7"/>
        <v>0</v>
      </c>
      <c r="AC88" s="311">
        <f t="shared" si="7"/>
        <v>0</v>
      </c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312" customFormat="1" ht="13.5" customHeight="1" x14ac:dyDescent="0.25">
      <c r="A89" s="313" t="s">
        <v>109</v>
      </c>
      <c r="B89" s="314" t="s">
        <v>428</v>
      </c>
      <c r="C89" s="314" t="s">
        <v>429</v>
      </c>
      <c r="D89" s="315"/>
      <c r="E89" s="316"/>
      <c r="F89" s="316"/>
      <c r="G89" s="317"/>
      <c r="H89" s="315">
        <v>0</v>
      </c>
      <c r="I89" s="316">
        <v>18892</v>
      </c>
      <c r="J89" s="316">
        <v>0</v>
      </c>
      <c r="K89" s="317">
        <v>0</v>
      </c>
      <c r="L89" s="318">
        <v>0</v>
      </c>
      <c r="M89" s="319">
        <v>12667</v>
      </c>
      <c r="N89" s="319">
        <v>12667</v>
      </c>
      <c r="O89" s="319">
        <v>0</v>
      </c>
      <c r="P89" s="319">
        <v>0</v>
      </c>
      <c r="Q89" s="320">
        <v>0</v>
      </c>
      <c r="R89" s="321">
        <f t="shared" si="8"/>
        <v>0</v>
      </c>
      <c r="S89" s="322">
        <f t="shared" si="8"/>
        <v>12667</v>
      </c>
      <c r="T89" s="322">
        <f t="shared" si="9"/>
        <v>0</v>
      </c>
      <c r="U89" s="323">
        <f t="shared" si="9"/>
        <v>0</v>
      </c>
      <c r="V89" s="321">
        <f t="shared" si="10"/>
        <v>0</v>
      </c>
      <c r="W89" s="322">
        <f t="shared" si="10"/>
        <v>-6225</v>
      </c>
      <c r="X89" s="322">
        <f t="shared" si="11"/>
        <v>0</v>
      </c>
      <c r="Y89" s="323">
        <f t="shared" si="11"/>
        <v>0</v>
      </c>
      <c r="Z89" s="311"/>
      <c r="AA89" s="298"/>
      <c r="AB89" s="311">
        <f t="shared" si="7"/>
        <v>0</v>
      </c>
      <c r="AC89" s="311">
        <f t="shared" si="7"/>
        <v>0</v>
      </c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312" customFormat="1" ht="13.5" customHeight="1" x14ac:dyDescent="0.25">
      <c r="A90" s="313" t="s">
        <v>109</v>
      </c>
      <c r="B90" s="314" t="s">
        <v>430</v>
      </c>
      <c r="C90" s="314" t="s">
        <v>431</v>
      </c>
      <c r="D90" s="315">
        <v>3948</v>
      </c>
      <c r="E90" s="316">
        <v>2519338.4</v>
      </c>
      <c r="F90" s="316">
        <v>10864</v>
      </c>
      <c r="G90" s="317">
        <v>15624.310000000001</v>
      </c>
      <c r="H90" s="315">
        <v>3474</v>
      </c>
      <c r="I90" s="316">
        <v>4837590.5599999987</v>
      </c>
      <c r="J90" s="316">
        <v>22406</v>
      </c>
      <c r="K90" s="317">
        <v>18956.489999999998</v>
      </c>
      <c r="L90" s="318">
        <v>2808</v>
      </c>
      <c r="M90" s="319">
        <v>3935469.3599999994</v>
      </c>
      <c r="N90" s="319">
        <v>3662829.3599999994</v>
      </c>
      <c r="O90" s="319">
        <v>272640</v>
      </c>
      <c r="P90" s="319">
        <v>12376</v>
      </c>
      <c r="Q90" s="320">
        <v>27875.22</v>
      </c>
      <c r="R90" s="321">
        <f t="shared" si="8"/>
        <v>-1140</v>
      </c>
      <c r="S90" s="322">
        <f t="shared" si="8"/>
        <v>1416130.9599999995</v>
      </c>
      <c r="T90" s="322">
        <f t="shared" si="9"/>
        <v>1512</v>
      </c>
      <c r="U90" s="323">
        <f t="shared" si="9"/>
        <v>12250.91</v>
      </c>
      <c r="V90" s="321">
        <f t="shared" si="10"/>
        <v>-666</v>
      </c>
      <c r="W90" s="322">
        <f t="shared" si="10"/>
        <v>-902121.19999999925</v>
      </c>
      <c r="X90" s="322">
        <f t="shared" si="11"/>
        <v>-10030</v>
      </c>
      <c r="Y90" s="323">
        <f t="shared" si="11"/>
        <v>8918.7300000000032</v>
      </c>
      <c r="Z90" s="311"/>
      <c r="AA90" s="298"/>
      <c r="AB90" s="311">
        <f t="shared" si="7"/>
        <v>0</v>
      </c>
      <c r="AC90" s="311">
        <f t="shared" si="7"/>
        <v>0</v>
      </c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312" customFormat="1" ht="13.5" customHeight="1" x14ac:dyDescent="0.25">
      <c r="A91" s="313" t="s">
        <v>109</v>
      </c>
      <c r="B91" s="314" t="s">
        <v>432</v>
      </c>
      <c r="C91" s="314" t="s">
        <v>433</v>
      </c>
      <c r="D91" s="315">
        <v>1780</v>
      </c>
      <c r="E91" s="316">
        <v>842194</v>
      </c>
      <c r="F91" s="316">
        <v>51591.600000000006</v>
      </c>
      <c r="G91" s="317">
        <v>0</v>
      </c>
      <c r="H91" s="315">
        <v>1772</v>
      </c>
      <c r="I91" s="316">
        <v>1380832.82</v>
      </c>
      <c r="J91" s="316">
        <v>91588</v>
      </c>
      <c r="K91" s="317">
        <v>0</v>
      </c>
      <c r="L91" s="318">
        <v>1270</v>
      </c>
      <c r="M91" s="319">
        <v>824480.40000000014</v>
      </c>
      <c r="N91" s="319">
        <v>757880.40000000014</v>
      </c>
      <c r="O91" s="319">
        <v>66600</v>
      </c>
      <c r="P91" s="319">
        <v>43326</v>
      </c>
      <c r="Q91" s="320">
        <v>0</v>
      </c>
      <c r="R91" s="321">
        <f t="shared" si="8"/>
        <v>-510</v>
      </c>
      <c r="S91" s="322">
        <f t="shared" si="8"/>
        <v>-17713.59999999986</v>
      </c>
      <c r="T91" s="322">
        <f t="shared" si="9"/>
        <v>-8265.6000000000058</v>
      </c>
      <c r="U91" s="323">
        <f t="shared" si="9"/>
        <v>0</v>
      </c>
      <c r="V91" s="321">
        <f t="shared" si="10"/>
        <v>-502</v>
      </c>
      <c r="W91" s="322">
        <f t="shared" si="10"/>
        <v>-556352.41999999993</v>
      </c>
      <c r="X91" s="322">
        <f t="shared" si="11"/>
        <v>-48262</v>
      </c>
      <c r="Y91" s="323">
        <f t="shared" si="11"/>
        <v>0</v>
      </c>
      <c r="Z91" s="311"/>
      <c r="AA91" s="298"/>
      <c r="AB91" s="311">
        <f t="shared" si="7"/>
        <v>0</v>
      </c>
      <c r="AC91" s="311">
        <f t="shared" si="7"/>
        <v>0</v>
      </c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312" customFormat="1" ht="13.5" customHeight="1" x14ac:dyDescent="0.25">
      <c r="A92" s="313" t="s">
        <v>109</v>
      </c>
      <c r="B92" s="314" t="s">
        <v>434</v>
      </c>
      <c r="C92" s="314" t="s">
        <v>435</v>
      </c>
      <c r="D92" s="315">
        <v>0</v>
      </c>
      <c r="E92" s="316">
        <v>85949</v>
      </c>
      <c r="F92" s="316">
        <v>0</v>
      </c>
      <c r="G92" s="317">
        <v>0</v>
      </c>
      <c r="H92" s="315">
        <v>2</v>
      </c>
      <c r="I92" s="316">
        <v>109175.2</v>
      </c>
      <c r="J92" s="316">
        <v>0</v>
      </c>
      <c r="K92" s="317">
        <v>0</v>
      </c>
      <c r="L92" s="318">
        <v>0</v>
      </c>
      <c r="M92" s="319">
        <v>95881</v>
      </c>
      <c r="N92" s="319">
        <v>83281</v>
      </c>
      <c r="O92" s="319">
        <v>12600</v>
      </c>
      <c r="P92" s="319">
        <v>0</v>
      </c>
      <c r="Q92" s="320">
        <v>0</v>
      </c>
      <c r="R92" s="321">
        <f t="shared" si="8"/>
        <v>0</v>
      </c>
      <c r="S92" s="322">
        <f t="shared" si="8"/>
        <v>9932</v>
      </c>
      <c r="T92" s="322">
        <f t="shared" si="9"/>
        <v>0</v>
      </c>
      <c r="U92" s="323">
        <f t="shared" si="9"/>
        <v>0</v>
      </c>
      <c r="V92" s="321">
        <f t="shared" si="10"/>
        <v>-2</v>
      </c>
      <c r="W92" s="322">
        <f t="shared" si="10"/>
        <v>-13294.199999999997</v>
      </c>
      <c r="X92" s="322">
        <f t="shared" si="11"/>
        <v>0</v>
      </c>
      <c r="Y92" s="323">
        <f t="shared" si="11"/>
        <v>0</v>
      </c>
      <c r="Z92" s="311"/>
      <c r="AA92" s="298"/>
      <c r="AB92" s="311">
        <f t="shared" si="7"/>
        <v>0</v>
      </c>
      <c r="AC92" s="311">
        <f t="shared" si="7"/>
        <v>0</v>
      </c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312" customFormat="1" ht="13.5" customHeight="1" x14ac:dyDescent="0.25">
      <c r="A93" s="313" t="s">
        <v>109</v>
      </c>
      <c r="B93" s="314" t="s">
        <v>436</v>
      </c>
      <c r="C93" s="314" t="s">
        <v>437</v>
      </c>
      <c r="D93" s="315">
        <v>764</v>
      </c>
      <c r="E93" s="316">
        <v>458314</v>
      </c>
      <c r="F93" s="316">
        <v>0</v>
      </c>
      <c r="G93" s="317">
        <v>0</v>
      </c>
      <c r="H93" s="315">
        <v>633</v>
      </c>
      <c r="I93" s="316">
        <v>728106.1399999999</v>
      </c>
      <c r="J93" s="316">
        <v>0</v>
      </c>
      <c r="K93" s="317">
        <v>0</v>
      </c>
      <c r="L93" s="318">
        <v>610</v>
      </c>
      <c r="M93" s="319">
        <v>474550</v>
      </c>
      <c r="N93" s="319">
        <v>421270</v>
      </c>
      <c r="O93" s="319">
        <v>53280</v>
      </c>
      <c r="P93" s="319">
        <v>0</v>
      </c>
      <c r="Q93" s="320">
        <v>0</v>
      </c>
      <c r="R93" s="321">
        <f t="shared" si="8"/>
        <v>-154</v>
      </c>
      <c r="S93" s="322">
        <f t="shared" si="8"/>
        <v>16236</v>
      </c>
      <c r="T93" s="322">
        <f t="shared" si="9"/>
        <v>0</v>
      </c>
      <c r="U93" s="323">
        <f t="shared" si="9"/>
        <v>0</v>
      </c>
      <c r="V93" s="321">
        <f t="shared" si="10"/>
        <v>-23</v>
      </c>
      <c r="W93" s="322">
        <f t="shared" si="10"/>
        <v>-253556.1399999999</v>
      </c>
      <c r="X93" s="322">
        <f t="shared" si="11"/>
        <v>0</v>
      </c>
      <c r="Y93" s="323">
        <f t="shared" si="11"/>
        <v>0</v>
      </c>
      <c r="Z93" s="311"/>
      <c r="AA93" s="298"/>
      <c r="AB93" s="311">
        <f t="shared" si="7"/>
        <v>0</v>
      </c>
      <c r="AC93" s="311">
        <f t="shared" si="7"/>
        <v>0</v>
      </c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312" customFormat="1" ht="13.5" customHeight="1" x14ac:dyDescent="0.25">
      <c r="A94" s="313" t="s">
        <v>109</v>
      </c>
      <c r="B94" s="314" t="s">
        <v>438</v>
      </c>
      <c r="C94" s="314" t="s">
        <v>439</v>
      </c>
      <c r="D94" s="315">
        <v>87</v>
      </c>
      <c r="E94" s="316">
        <v>39267</v>
      </c>
      <c r="F94" s="316">
        <v>0</v>
      </c>
      <c r="G94" s="317">
        <v>0</v>
      </c>
      <c r="H94" s="315">
        <v>97</v>
      </c>
      <c r="I94" s="316">
        <v>82202.399999999994</v>
      </c>
      <c r="J94" s="316">
        <v>0</v>
      </c>
      <c r="K94" s="317">
        <v>0</v>
      </c>
      <c r="L94" s="318">
        <v>91</v>
      </c>
      <c r="M94" s="319">
        <v>39204</v>
      </c>
      <c r="N94" s="319">
        <v>39204</v>
      </c>
      <c r="O94" s="319">
        <v>0</v>
      </c>
      <c r="P94" s="319">
        <v>0</v>
      </c>
      <c r="Q94" s="320">
        <v>0</v>
      </c>
      <c r="R94" s="321">
        <f t="shared" si="8"/>
        <v>4</v>
      </c>
      <c r="S94" s="322">
        <f t="shared" si="8"/>
        <v>-63</v>
      </c>
      <c r="T94" s="322">
        <f t="shared" si="9"/>
        <v>0</v>
      </c>
      <c r="U94" s="323">
        <f t="shared" si="9"/>
        <v>0</v>
      </c>
      <c r="V94" s="321">
        <f t="shared" si="10"/>
        <v>-6</v>
      </c>
      <c r="W94" s="322">
        <f t="shared" si="10"/>
        <v>-42998.399999999994</v>
      </c>
      <c r="X94" s="322">
        <f t="shared" si="11"/>
        <v>0</v>
      </c>
      <c r="Y94" s="323">
        <f t="shared" si="11"/>
        <v>0</v>
      </c>
      <c r="Z94" s="311"/>
      <c r="AA94" s="298"/>
      <c r="AB94" s="311">
        <f t="shared" si="7"/>
        <v>0</v>
      </c>
      <c r="AC94" s="311">
        <f t="shared" si="7"/>
        <v>0</v>
      </c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312" customFormat="1" ht="13.5" customHeight="1" x14ac:dyDescent="0.25">
      <c r="A95" s="313" t="s">
        <v>109</v>
      </c>
      <c r="B95" s="314" t="s">
        <v>440</v>
      </c>
      <c r="C95" s="314" t="s">
        <v>441</v>
      </c>
      <c r="D95" s="315">
        <v>2470</v>
      </c>
      <c r="E95" s="316">
        <v>1821247.2000000002</v>
      </c>
      <c r="F95" s="316">
        <v>0</v>
      </c>
      <c r="G95" s="317">
        <v>1978852.69</v>
      </c>
      <c r="H95" s="315">
        <v>1814</v>
      </c>
      <c r="I95" s="316">
        <v>2409684.9</v>
      </c>
      <c r="J95" s="316">
        <v>0</v>
      </c>
      <c r="K95" s="317">
        <v>2050303.2299999991</v>
      </c>
      <c r="L95" s="318">
        <v>1975</v>
      </c>
      <c r="M95" s="319">
        <v>1957464.94</v>
      </c>
      <c r="N95" s="319">
        <v>1858104.94</v>
      </c>
      <c r="O95" s="319">
        <v>99360</v>
      </c>
      <c r="P95" s="319">
        <v>0</v>
      </c>
      <c r="Q95" s="320">
        <v>1820572.5899999994</v>
      </c>
      <c r="R95" s="321">
        <f t="shared" si="8"/>
        <v>-495</v>
      </c>
      <c r="S95" s="322">
        <f t="shared" si="8"/>
        <v>136217.73999999976</v>
      </c>
      <c r="T95" s="322">
        <f t="shared" si="9"/>
        <v>0</v>
      </c>
      <c r="U95" s="323">
        <f t="shared" si="9"/>
        <v>-158280.10000000056</v>
      </c>
      <c r="V95" s="321">
        <f t="shared" si="10"/>
        <v>161</v>
      </c>
      <c r="W95" s="322">
        <f t="shared" si="10"/>
        <v>-452219.95999999996</v>
      </c>
      <c r="X95" s="322">
        <f t="shared" si="11"/>
        <v>0</v>
      </c>
      <c r="Y95" s="323">
        <f t="shared" si="11"/>
        <v>-229730.63999999966</v>
      </c>
      <c r="Z95" s="311"/>
      <c r="AA95" s="298"/>
      <c r="AB95" s="311">
        <f t="shared" si="7"/>
        <v>0</v>
      </c>
      <c r="AC95" s="311">
        <f t="shared" si="7"/>
        <v>0</v>
      </c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312" customFormat="1" ht="13.5" customHeight="1" x14ac:dyDescent="0.25">
      <c r="A96" s="313" t="s">
        <v>109</v>
      </c>
      <c r="B96" s="314" t="s">
        <v>442</v>
      </c>
      <c r="C96" s="314" t="s">
        <v>443</v>
      </c>
      <c r="D96" s="315">
        <v>922</v>
      </c>
      <c r="E96" s="316">
        <v>509120</v>
      </c>
      <c r="F96" s="316">
        <v>0</v>
      </c>
      <c r="G96" s="317">
        <v>0</v>
      </c>
      <c r="H96" s="315">
        <v>590</v>
      </c>
      <c r="I96" s="316">
        <v>566493.15999999992</v>
      </c>
      <c r="J96" s="316">
        <v>0</v>
      </c>
      <c r="K96" s="317">
        <v>0</v>
      </c>
      <c r="L96" s="318">
        <v>471</v>
      </c>
      <c r="M96" s="319">
        <v>512077</v>
      </c>
      <c r="N96" s="319">
        <v>428797</v>
      </c>
      <c r="O96" s="319">
        <v>83280</v>
      </c>
      <c r="P96" s="319">
        <v>0</v>
      </c>
      <c r="Q96" s="320">
        <v>0</v>
      </c>
      <c r="R96" s="321">
        <f t="shared" si="8"/>
        <v>-451</v>
      </c>
      <c r="S96" s="322">
        <f t="shared" si="8"/>
        <v>2957</v>
      </c>
      <c r="T96" s="322">
        <f t="shared" si="9"/>
        <v>0</v>
      </c>
      <c r="U96" s="323">
        <f t="shared" si="9"/>
        <v>0</v>
      </c>
      <c r="V96" s="321">
        <f t="shared" si="10"/>
        <v>-119</v>
      </c>
      <c r="W96" s="322">
        <f t="shared" si="10"/>
        <v>-54416.159999999916</v>
      </c>
      <c r="X96" s="322">
        <f t="shared" si="11"/>
        <v>0</v>
      </c>
      <c r="Y96" s="323">
        <f t="shared" si="11"/>
        <v>0</v>
      </c>
      <c r="Z96" s="311"/>
      <c r="AA96" s="298"/>
      <c r="AB96" s="311">
        <f t="shared" si="7"/>
        <v>0</v>
      </c>
      <c r="AC96" s="311">
        <f t="shared" si="7"/>
        <v>0</v>
      </c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312" customFormat="1" ht="13.5" customHeight="1" x14ac:dyDescent="0.25">
      <c r="A97" s="313" t="s">
        <v>109</v>
      </c>
      <c r="B97" s="314" t="s">
        <v>444</v>
      </c>
      <c r="C97" s="314" t="s">
        <v>445</v>
      </c>
      <c r="D97" s="315">
        <v>932</v>
      </c>
      <c r="E97" s="316">
        <v>505158.2</v>
      </c>
      <c r="F97" s="316">
        <v>0</v>
      </c>
      <c r="G97" s="317">
        <v>0</v>
      </c>
      <c r="H97" s="315">
        <v>710</v>
      </c>
      <c r="I97" s="316">
        <v>641254.5</v>
      </c>
      <c r="J97" s="316">
        <v>0</v>
      </c>
      <c r="K97" s="317">
        <v>0</v>
      </c>
      <c r="L97" s="318">
        <v>696</v>
      </c>
      <c r="M97" s="319">
        <v>530301.5</v>
      </c>
      <c r="N97" s="319">
        <v>456621.5</v>
      </c>
      <c r="O97" s="319">
        <v>73680</v>
      </c>
      <c r="P97" s="319">
        <v>0</v>
      </c>
      <c r="Q97" s="320">
        <v>0</v>
      </c>
      <c r="R97" s="321">
        <f t="shared" si="8"/>
        <v>-236</v>
      </c>
      <c r="S97" s="322">
        <f t="shared" si="8"/>
        <v>25143.299999999988</v>
      </c>
      <c r="T97" s="322">
        <f t="shared" si="9"/>
        <v>0</v>
      </c>
      <c r="U97" s="323">
        <f t="shared" si="9"/>
        <v>0</v>
      </c>
      <c r="V97" s="321">
        <f t="shared" si="10"/>
        <v>-14</v>
      </c>
      <c r="W97" s="322">
        <f t="shared" si="10"/>
        <v>-110953</v>
      </c>
      <c r="X97" s="322">
        <f t="shared" si="11"/>
        <v>0</v>
      </c>
      <c r="Y97" s="323">
        <f t="shared" si="11"/>
        <v>0</v>
      </c>
      <c r="Z97" s="311"/>
      <c r="AA97" s="298"/>
      <c r="AB97" s="311">
        <f t="shared" si="7"/>
        <v>0</v>
      </c>
      <c r="AC97" s="311">
        <f t="shared" si="7"/>
        <v>0</v>
      </c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312" customFormat="1" ht="13.5" customHeight="1" x14ac:dyDescent="0.25">
      <c r="A98" s="313" t="s">
        <v>109</v>
      </c>
      <c r="B98" s="314" t="s">
        <v>446</v>
      </c>
      <c r="C98" s="314" t="s">
        <v>447</v>
      </c>
      <c r="D98" s="315">
        <v>584</v>
      </c>
      <c r="E98" s="316">
        <v>133114</v>
      </c>
      <c r="F98" s="316">
        <v>0</v>
      </c>
      <c r="G98" s="317">
        <v>0</v>
      </c>
      <c r="H98" s="315">
        <v>450</v>
      </c>
      <c r="I98" s="316">
        <v>174147.3</v>
      </c>
      <c r="J98" s="316">
        <v>0</v>
      </c>
      <c r="K98" s="317">
        <v>0</v>
      </c>
      <c r="L98" s="318">
        <v>403</v>
      </c>
      <c r="M98" s="319">
        <v>141917.29999999999</v>
      </c>
      <c r="N98" s="319">
        <v>126077.3</v>
      </c>
      <c r="O98" s="319">
        <v>15840</v>
      </c>
      <c r="P98" s="319">
        <v>0</v>
      </c>
      <c r="Q98" s="320">
        <v>0</v>
      </c>
      <c r="R98" s="321">
        <f t="shared" si="8"/>
        <v>-181</v>
      </c>
      <c r="S98" s="322">
        <f t="shared" si="8"/>
        <v>8803.2999999999884</v>
      </c>
      <c r="T98" s="322">
        <f t="shared" si="9"/>
        <v>0</v>
      </c>
      <c r="U98" s="323">
        <f t="shared" si="9"/>
        <v>0</v>
      </c>
      <c r="V98" s="321">
        <f t="shared" si="10"/>
        <v>-47</v>
      </c>
      <c r="W98" s="322">
        <f t="shared" si="10"/>
        <v>-32230</v>
      </c>
      <c r="X98" s="322">
        <f t="shared" si="11"/>
        <v>0</v>
      </c>
      <c r="Y98" s="323">
        <f t="shared" si="11"/>
        <v>0</v>
      </c>
      <c r="Z98" s="311"/>
      <c r="AA98" s="298"/>
      <c r="AB98" s="311">
        <f t="shared" si="7"/>
        <v>0</v>
      </c>
      <c r="AC98" s="311">
        <f t="shared" si="7"/>
        <v>0</v>
      </c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312" customFormat="1" ht="13.5" customHeight="1" x14ac:dyDescent="0.25">
      <c r="A99" s="313" t="s">
        <v>109</v>
      </c>
      <c r="B99" s="314" t="s">
        <v>448</v>
      </c>
      <c r="C99" s="314" t="s">
        <v>449</v>
      </c>
      <c r="D99" s="315">
        <v>53</v>
      </c>
      <c r="E99" s="316">
        <v>15904</v>
      </c>
      <c r="F99" s="316">
        <v>0</v>
      </c>
      <c r="G99" s="317">
        <v>0</v>
      </c>
      <c r="H99" s="315">
        <v>38</v>
      </c>
      <c r="I99" s="316">
        <v>23653.200000000001</v>
      </c>
      <c r="J99" s="316">
        <v>0</v>
      </c>
      <c r="K99" s="317">
        <v>0</v>
      </c>
      <c r="L99" s="318">
        <v>59</v>
      </c>
      <c r="M99" s="319">
        <v>34315.399999999994</v>
      </c>
      <c r="N99" s="319">
        <v>20275.399999999998</v>
      </c>
      <c r="O99" s="319">
        <v>14040</v>
      </c>
      <c r="P99" s="319">
        <v>0</v>
      </c>
      <c r="Q99" s="320">
        <v>0</v>
      </c>
      <c r="R99" s="321">
        <f t="shared" si="8"/>
        <v>6</v>
      </c>
      <c r="S99" s="322">
        <f t="shared" si="8"/>
        <v>18411.399999999994</v>
      </c>
      <c r="T99" s="322">
        <f t="shared" si="9"/>
        <v>0</v>
      </c>
      <c r="U99" s="323">
        <f t="shared" si="9"/>
        <v>0</v>
      </c>
      <c r="V99" s="321">
        <f t="shared" si="10"/>
        <v>21</v>
      </c>
      <c r="W99" s="322">
        <f t="shared" si="10"/>
        <v>10662.199999999993</v>
      </c>
      <c r="X99" s="322">
        <f t="shared" si="11"/>
        <v>0</v>
      </c>
      <c r="Y99" s="323">
        <f t="shared" si="11"/>
        <v>0</v>
      </c>
      <c r="Z99" s="311"/>
      <c r="AA99" s="298"/>
      <c r="AB99" s="311">
        <f t="shared" si="7"/>
        <v>0</v>
      </c>
      <c r="AC99" s="311">
        <f t="shared" si="7"/>
        <v>0</v>
      </c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312" customFormat="1" ht="13.5" customHeight="1" x14ac:dyDescent="0.25">
      <c r="A100" s="313" t="s">
        <v>113</v>
      </c>
      <c r="B100" s="314" t="s">
        <v>450</v>
      </c>
      <c r="C100" s="314" t="s">
        <v>451</v>
      </c>
      <c r="D100" s="315">
        <v>3869.5</v>
      </c>
      <c r="E100" s="316">
        <v>2801278.5999999996</v>
      </c>
      <c r="F100" s="316">
        <v>22562.400000000001</v>
      </c>
      <c r="G100" s="317">
        <v>650506.34000000008</v>
      </c>
      <c r="H100" s="315">
        <v>3073</v>
      </c>
      <c r="I100" s="316">
        <v>4133326.52</v>
      </c>
      <c r="J100" s="316">
        <v>36723</v>
      </c>
      <c r="K100" s="317">
        <v>823900.85999999987</v>
      </c>
      <c r="L100" s="318">
        <v>2760</v>
      </c>
      <c r="M100" s="319">
        <v>2507674</v>
      </c>
      <c r="N100" s="319">
        <v>2224834</v>
      </c>
      <c r="O100" s="319">
        <v>282840</v>
      </c>
      <c r="P100" s="319">
        <v>15492</v>
      </c>
      <c r="Q100" s="320">
        <v>814313.85000000009</v>
      </c>
      <c r="R100" s="321">
        <f t="shared" si="8"/>
        <v>-1109.5</v>
      </c>
      <c r="S100" s="322">
        <f t="shared" si="8"/>
        <v>-293604.59999999963</v>
      </c>
      <c r="T100" s="322">
        <f t="shared" si="9"/>
        <v>-7070.4000000000015</v>
      </c>
      <c r="U100" s="323">
        <f t="shared" si="9"/>
        <v>163807.51</v>
      </c>
      <c r="V100" s="321">
        <f t="shared" si="10"/>
        <v>-313</v>
      </c>
      <c r="W100" s="322">
        <f t="shared" si="10"/>
        <v>-1625652.52</v>
      </c>
      <c r="X100" s="322">
        <f t="shared" si="11"/>
        <v>-21231</v>
      </c>
      <c r="Y100" s="323">
        <f t="shared" si="11"/>
        <v>-9587.0099999997765</v>
      </c>
      <c r="Z100" s="311"/>
      <c r="AA100" s="298"/>
      <c r="AB100" s="311">
        <f t="shared" si="7"/>
        <v>0</v>
      </c>
      <c r="AC100" s="311">
        <f t="shared" si="7"/>
        <v>0</v>
      </c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312" customFormat="1" ht="13.5" customHeight="1" x14ac:dyDescent="0.25">
      <c r="A101" s="313" t="s">
        <v>113</v>
      </c>
      <c r="B101" s="314" t="s">
        <v>452</v>
      </c>
      <c r="C101" s="314" t="s">
        <v>453</v>
      </c>
      <c r="D101" s="315"/>
      <c r="E101" s="316"/>
      <c r="F101" s="316"/>
      <c r="G101" s="317"/>
      <c r="H101" s="315">
        <v>192</v>
      </c>
      <c r="I101" s="316">
        <v>202347.3</v>
      </c>
      <c r="J101" s="316">
        <v>0</v>
      </c>
      <c r="K101" s="317">
        <v>0</v>
      </c>
      <c r="L101" s="318">
        <v>218</v>
      </c>
      <c r="M101" s="319">
        <v>187082.59999999998</v>
      </c>
      <c r="N101" s="319">
        <v>163082.59999999998</v>
      </c>
      <c r="O101" s="319">
        <v>24000</v>
      </c>
      <c r="P101" s="319">
        <v>0</v>
      </c>
      <c r="Q101" s="320">
        <v>0</v>
      </c>
      <c r="R101" s="321">
        <f t="shared" si="8"/>
        <v>218</v>
      </c>
      <c r="S101" s="322">
        <f t="shared" si="8"/>
        <v>187082.59999999998</v>
      </c>
      <c r="T101" s="322">
        <f t="shared" si="9"/>
        <v>0</v>
      </c>
      <c r="U101" s="323">
        <f t="shared" si="9"/>
        <v>0</v>
      </c>
      <c r="V101" s="321">
        <f t="shared" si="10"/>
        <v>26</v>
      </c>
      <c r="W101" s="322">
        <f t="shared" si="10"/>
        <v>-15264.700000000012</v>
      </c>
      <c r="X101" s="322">
        <f t="shared" si="11"/>
        <v>0</v>
      </c>
      <c r="Y101" s="323">
        <f t="shared" si="11"/>
        <v>0</v>
      </c>
      <c r="Z101" s="311"/>
      <c r="AA101" s="298"/>
      <c r="AB101" s="311">
        <f t="shared" si="7"/>
        <v>0</v>
      </c>
      <c r="AC101" s="311">
        <f t="shared" si="7"/>
        <v>0</v>
      </c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312" customFormat="1" ht="13.5" customHeight="1" x14ac:dyDescent="0.25">
      <c r="A102" s="313" t="s">
        <v>113</v>
      </c>
      <c r="B102" s="314" t="s">
        <v>454</v>
      </c>
      <c r="C102" s="314" t="s">
        <v>455</v>
      </c>
      <c r="D102" s="315">
        <v>369</v>
      </c>
      <c r="E102" s="316">
        <v>200530</v>
      </c>
      <c r="F102" s="316">
        <v>0</v>
      </c>
      <c r="G102" s="317">
        <v>0</v>
      </c>
      <c r="H102" s="315">
        <v>329</v>
      </c>
      <c r="I102" s="316">
        <v>393241.7</v>
      </c>
      <c r="J102" s="316">
        <v>0</v>
      </c>
      <c r="K102" s="317">
        <v>0</v>
      </c>
      <c r="L102" s="318">
        <v>276</v>
      </c>
      <c r="M102" s="319">
        <v>252536.90000000002</v>
      </c>
      <c r="N102" s="319">
        <v>214256.90000000002</v>
      </c>
      <c r="O102" s="319">
        <v>38280</v>
      </c>
      <c r="P102" s="319">
        <v>0</v>
      </c>
      <c r="Q102" s="320">
        <v>0</v>
      </c>
      <c r="R102" s="321">
        <f t="shared" si="8"/>
        <v>-93</v>
      </c>
      <c r="S102" s="322">
        <f t="shared" si="8"/>
        <v>52006.900000000023</v>
      </c>
      <c r="T102" s="322">
        <f t="shared" si="9"/>
        <v>0</v>
      </c>
      <c r="U102" s="323">
        <f t="shared" si="9"/>
        <v>0</v>
      </c>
      <c r="V102" s="321">
        <f t="shared" si="10"/>
        <v>-53</v>
      </c>
      <c r="W102" s="322">
        <f t="shared" si="10"/>
        <v>-140704.79999999999</v>
      </c>
      <c r="X102" s="322">
        <f t="shared" si="11"/>
        <v>0</v>
      </c>
      <c r="Y102" s="323">
        <f t="shared" si="11"/>
        <v>0</v>
      </c>
      <c r="Z102" s="311"/>
      <c r="AA102" s="298"/>
      <c r="AB102" s="311">
        <f t="shared" si="7"/>
        <v>0</v>
      </c>
      <c r="AC102" s="311">
        <f t="shared" si="7"/>
        <v>0</v>
      </c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312" customFormat="1" ht="13.5" customHeight="1" x14ac:dyDescent="0.25">
      <c r="A103" s="313" t="s">
        <v>113</v>
      </c>
      <c r="B103" s="314" t="s">
        <v>456</v>
      </c>
      <c r="C103" s="314" t="s">
        <v>457</v>
      </c>
      <c r="D103" s="315">
        <v>1461</v>
      </c>
      <c r="E103" s="316">
        <v>1210280.6000000001</v>
      </c>
      <c r="F103" s="316">
        <v>15390</v>
      </c>
      <c r="G103" s="317">
        <v>0</v>
      </c>
      <c r="H103" s="315">
        <v>1269</v>
      </c>
      <c r="I103" s="316">
        <v>1557813.3199999998</v>
      </c>
      <c r="J103" s="316">
        <v>2716</v>
      </c>
      <c r="K103" s="317">
        <v>0</v>
      </c>
      <c r="L103" s="318">
        <v>1029</v>
      </c>
      <c r="M103" s="319">
        <v>900675.37999999989</v>
      </c>
      <c r="N103" s="319">
        <v>816075.37999999989</v>
      </c>
      <c r="O103" s="319">
        <v>84600</v>
      </c>
      <c r="P103" s="319">
        <v>0</v>
      </c>
      <c r="Q103" s="320">
        <v>0</v>
      </c>
      <c r="R103" s="321">
        <f t="shared" si="8"/>
        <v>-432</v>
      </c>
      <c r="S103" s="322">
        <f t="shared" si="8"/>
        <v>-309605.2200000002</v>
      </c>
      <c r="T103" s="322">
        <f t="shared" si="9"/>
        <v>-15390</v>
      </c>
      <c r="U103" s="323">
        <f t="shared" si="9"/>
        <v>0</v>
      </c>
      <c r="V103" s="321">
        <f t="shared" si="10"/>
        <v>-240</v>
      </c>
      <c r="W103" s="322">
        <f t="shared" si="10"/>
        <v>-657137.93999999994</v>
      </c>
      <c r="X103" s="322">
        <f t="shared" si="11"/>
        <v>-2716</v>
      </c>
      <c r="Y103" s="323">
        <f t="shared" si="11"/>
        <v>0</v>
      </c>
      <c r="Z103" s="311"/>
      <c r="AA103" s="298"/>
      <c r="AB103" s="311">
        <f t="shared" si="7"/>
        <v>0</v>
      </c>
      <c r="AC103" s="311">
        <f t="shared" si="7"/>
        <v>0</v>
      </c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312" customFormat="1" ht="13.5" customHeight="1" x14ac:dyDescent="0.25">
      <c r="A104" s="313" t="s">
        <v>113</v>
      </c>
      <c r="B104" s="314" t="s">
        <v>458</v>
      </c>
      <c r="C104" s="314" t="s">
        <v>459</v>
      </c>
      <c r="D104" s="315">
        <v>574</v>
      </c>
      <c r="E104" s="316">
        <v>383206</v>
      </c>
      <c r="F104" s="316">
        <v>0</v>
      </c>
      <c r="G104" s="317">
        <v>0</v>
      </c>
      <c r="H104" s="315">
        <v>339</v>
      </c>
      <c r="I104" s="316">
        <v>478626.89999999997</v>
      </c>
      <c r="J104" s="316">
        <v>0</v>
      </c>
      <c r="K104" s="317">
        <v>0</v>
      </c>
      <c r="L104" s="318">
        <v>304</v>
      </c>
      <c r="M104" s="319">
        <v>323957.8</v>
      </c>
      <c r="N104" s="319">
        <v>274397.8</v>
      </c>
      <c r="O104" s="319">
        <v>49560</v>
      </c>
      <c r="P104" s="319">
        <v>0</v>
      </c>
      <c r="Q104" s="320">
        <v>0</v>
      </c>
      <c r="R104" s="321">
        <f t="shared" si="8"/>
        <v>-270</v>
      </c>
      <c r="S104" s="322">
        <f t="shared" si="8"/>
        <v>-59248.200000000012</v>
      </c>
      <c r="T104" s="322">
        <f t="shared" si="9"/>
        <v>0</v>
      </c>
      <c r="U104" s="323">
        <f t="shared" si="9"/>
        <v>0</v>
      </c>
      <c r="V104" s="321">
        <f t="shared" si="10"/>
        <v>-35</v>
      </c>
      <c r="W104" s="322">
        <f t="shared" si="10"/>
        <v>-154669.09999999998</v>
      </c>
      <c r="X104" s="322">
        <f t="shared" si="11"/>
        <v>0</v>
      </c>
      <c r="Y104" s="323">
        <f t="shared" si="11"/>
        <v>0</v>
      </c>
      <c r="Z104" s="311"/>
      <c r="AA104" s="298"/>
      <c r="AB104" s="311">
        <f t="shared" si="7"/>
        <v>0</v>
      </c>
      <c r="AC104" s="311">
        <f t="shared" si="7"/>
        <v>0</v>
      </c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312" customFormat="1" ht="13.5" customHeight="1" x14ac:dyDescent="0.25">
      <c r="A105" s="313" t="s">
        <v>116</v>
      </c>
      <c r="B105" s="314" t="s">
        <v>460</v>
      </c>
      <c r="C105" s="314" t="s">
        <v>461</v>
      </c>
      <c r="D105" s="315">
        <v>476</v>
      </c>
      <c r="E105" s="316">
        <v>232248</v>
      </c>
      <c r="F105" s="316">
        <v>0</v>
      </c>
      <c r="G105" s="317">
        <v>0</v>
      </c>
      <c r="H105" s="315">
        <v>419</v>
      </c>
      <c r="I105" s="316">
        <v>366540.5</v>
      </c>
      <c r="J105" s="316">
        <v>0</v>
      </c>
      <c r="K105" s="317">
        <v>0</v>
      </c>
      <c r="L105" s="318">
        <v>481</v>
      </c>
      <c r="M105" s="319">
        <v>308061.00000000006</v>
      </c>
      <c r="N105" s="319">
        <v>247341.00000000006</v>
      </c>
      <c r="O105" s="319">
        <v>60720</v>
      </c>
      <c r="P105" s="319">
        <v>0</v>
      </c>
      <c r="Q105" s="320">
        <v>0</v>
      </c>
      <c r="R105" s="321">
        <f t="shared" si="8"/>
        <v>5</v>
      </c>
      <c r="S105" s="322">
        <f t="shared" si="8"/>
        <v>75813.000000000058</v>
      </c>
      <c r="T105" s="322">
        <f t="shared" si="9"/>
        <v>0</v>
      </c>
      <c r="U105" s="323">
        <f t="shared" si="9"/>
        <v>0</v>
      </c>
      <c r="V105" s="321">
        <f t="shared" si="10"/>
        <v>62</v>
      </c>
      <c r="W105" s="322">
        <f t="shared" si="10"/>
        <v>-58479.499999999942</v>
      </c>
      <c r="X105" s="322">
        <f t="shared" si="11"/>
        <v>0</v>
      </c>
      <c r="Y105" s="323">
        <f t="shared" si="11"/>
        <v>0</v>
      </c>
      <c r="Z105" s="311"/>
      <c r="AA105" s="298"/>
      <c r="AB105" s="311">
        <f t="shared" si="7"/>
        <v>0</v>
      </c>
      <c r="AC105" s="311">
        <f t="shared" si="7"/>
        <v>0</v>
      </c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312" customFormat="1" ht="13.5" customHeight="1" x14ac:dyDescent="0.25">
      <c r="A106" s="313" t="s">
        <v>116</v>
      </c>
      <c r="B106" s="314" t="s">
        <v>462</v>
      </c>
      <c r="C106" s="314" t="s">
        <v>463</v>
      </c>
      <c r="D106" s="315">
        <v>422</v>
      </c>
      <c r="E106" s="316">
        <v>136558</v>
      </c>
      <c r="F106" s="316">
        <v>0</v>
      </c>
      <c r="G106" s="317">
        <v>0</v>
      </c>
      <c r="H106" s="315">
        <v>415</v>
      </c>
      <c r="I106" s="316">
        <v>182594.8</v>
      </c>
      <c r="J106" s="316">
        <v>0</v>
      </c>
      <c r="K106" s="317">
        <v>0</v>
      </c>
      <c r="L106" s="318">
        <v>207</v>
      </c>
      <c r="M106" s="319">
        <v>111404.9</v>
      </c>
      <c r="N106" s="319">
        <v>99764.9</v>
      </c>
      <c r="O106" s="319">
        <v>11640</v>
      </c>
      <c r="P106" s="319">
        <v>0</v>
      </c>
      <c r="Q106" s="320">
        <v>0</v>
      </c>
      <c r="R106" s="321">
        <f t="shared" si="8"/>
        <v>-215</v>
      </c>
      <c r="S106" s="322">
        <f t="shared" si="8"/>
        <v>-25153.100000000006</v>
      </c>
      <c r="T106" s="322">
        <f t="shared" si="9"/>
        <v>0</v>
      </c>
      <c r="U106" s="323">
        <f t="shared" si="9"/>
        <v>0</v>
      </c>
      <c r="V106" s="321">
        <f t="shared" si="10"/>
        <v>-208</v>
      </c>
      <c r="W106" s="322">
        <f t="shared" si="10"/>
        <v>-71189.899999999994</v>
      </c>
      <c r="X106" s="322">
        <f t="shared" si="11"/>
        <v>0</v>
      </c>
      <c r="Y106" s="323">
        <f t="shared" si="11"/>
        <v>0</v>
      </c>
      <c r="Z106" s="311"/>
      <c r="AA106" s="298"/>
      <c r="AB106" s="311">
        <f t="shared" si="7"/>
        <v>0</v>
      </c>
      <c r="AC106" s="311">
        <f t="shared" si="7"/>
        <v>0</v>
      </c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312" customFormat="1" ht="13.5" customHeight="1" x14ac:dyDescent="0.25">
      <c r="A107" s="313" t="s">
        <v>116</v>
      </c>
      <c r="B107" s="314" t="s">
        <v>464</v>
      </c>
      <c r="C107" s="314" t="s">
        <v>465</v>
      </c>
      <c r="D107" s="315">
        <v>253</v>
      </c>
      <c r="E107" s="316">
        <v>68179.199999999997</v>
      </c>
      <c r="F107" s="316">
        <v>0</v>
      </c>
      <c r="G107" s="317">
        <v>0</v>
      </c>
      <c r="H107" s="315">
        <v>323</v>
      </c>
      <c r="I107" s="316">
        <v>147526.5</v>
      </c>
      <c r="J107" s="316">
        <v>0</v>
      </c>
      <c r="K107" s="317">
        <v>0</v>
      </c>
      <c r="L107" s="318">
        <v>206</v>
      </c>
      <c r="M107" s="319">
        <v>91866.2</v>
      </c>
      <c r="N107" s="319">
        <v>81306.2</v>
      </c>
      <c r="O107" s="319">
        <v>10560</v>
      </c>
      <c r="P107" s="319">
        <v>0</v>
      </c>
      <c r="Q107" s="320">
        <v>0</v>
      </c>
      <c r="R107" s="321">
        <f t="shared" si="8"/>
        <v>-47</v>
      </c>
      <c r="S107" s="322">
        <f t="shared" si="8"/>
        <v>23687</v>
      </c>
      <c r="T107" s="322">
        <f t="shared" si="9"/>
        <v>0</v>
      </c>
      <c r="U107" s="323">
        <f t="shared" si="9"/>
        <v>0</v>
      </c>
      <c r="V107" s="321">
        <f t="shared" si="10"/>
        <v>-117</v>
      </c>
      <c r="W107" s="322">
        <f t="shared" si="10"/>
        <v>-55660.3</v>
      </c>
      <c r="X107" s="322">
        <f t="shared" si="11"/>
        <v>0</v>
      </c>
      <c r="Y107" s="323">
        <f t="shared" si="11"/>
        <v>0</v>
      </c>
      <c r="Z107" s="311"/>
      <c r="AA107" s="298"/>
      <c r="AB107" s="311">
        <f t="shared" si="7"/>
        <v>0</v>
      </c>
      <c r="AC107" s="311">
        <f t="shared" si="7"/>
        <v>0</v>
      </c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312" customFormat="1" ht="13.5" customHeight="1" x14ac:dyDescent="0.25">
      <c r="A108" s="313" t="s">
        <v>116</v>
      </c>
      <c r="B108" s="314" t="s">
        <v>466</v>
      </c>
      <c r="C108" s="314" t="s">
        <v>467</v>
      </c>
      <c r="D108" s="315">
        <v>489</v>
      </c>
      <c r="E108" s="316">
        <v>158254.29</v>
      </c>
      <c r="F108" s="316">
        <v>0</v>
      </c>
      <c r="G108" s="317">
        <v>0</v>
      </c>
      <c r="H108" s="315">
        <v>240</v>
      </c>
      <c r="I108" s="316">
        <v>199008.3</v>
      </c>
      <c r="J108" s="316">
        <v>0</v>
      </c>
      <c r="K108" s="317">
        <v>0</v>
      </c>
      <c r="L108" s="318">
        <v>311</v>
      </c>
      <c r="M108" s="319">
        <v>167145.20000000001</v>
      </c>
      <c r="N108" s="319">
        <v>140025.20000000001</v>
      </c>
      <c r="O108" s="319">
        <v>27120</v>
      </c>
      <c r="P108" s="319">
        <v>0</v>
      </c>
      <c r="Q108" s="320">
        <v>0</v>
      </c>
      <c r="R108" s="321">
        <f t="shared" si="8"/>
        <v>-178</v>
      </c>
      <c r="S108" s="322">
        <f t="shared" si="8"/>
        <v>8890.9100000000035</v>
      </c>
      <c r="T108" s="322">
        <f t="shared" si="9"/>
        <v>0</v>
      </c>
      <c r="U108" s="323">
        <f t="shared" si="9"/>
        <v>0</v>
      </c>
      <c r="V108" s="321">
        <f t="shared" si="10"/>
        <v>71</v>
      </c>
      <c r="W108" s="322">
        <f t="shared" si="10"/>
        <v>-31863.099999999977</v>
      </c>
      <c r="X108" s="322">
        <f t="shared" si="11"/>
        <v>0</v>
      </c>
      <c r="Y108" s="323">
        <f t="shared" si="11"/>
        <v>0</v>
      </c>
      <c r="Z108" s="311"/>
      <c r="AA108" s="298"/>
      <c r="AB108" s="311">
        <f t="shared" si="7"/>
        <v>0</v>
      </c>
      <c r="AC108" s="311">
        <f t="shared" si="7"/>
        <v>0</v>
      </c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312" customFormat="1" ht="13.5" customHeight="1" x14ac:dyDescent="0.25">
      <c r="A109" s="313" t="s">
        <v>116</v>
      </c>
      <c r="B109" s="314" t="s">
        <v>468</v>
      </c>
      <c r="C109" s="314" t="s">
        <v>469</v>
      </c>
      <c r="D109" s="315">
        <v>0</v>
      </c>
      <c r="E109" s="316">
        <v>17310</v>
      </c>
      <c r="F109" s="316">
        <v>0</v>
      </c>
      <c r="G109" s="317">
        <v>0</v>
      </c>
      <c r="H109" s="315">
        <v>0</v>
      </c>
      <c r="I109" s="316">
        <v>21107</v>
      </c>
      <c r="J109" s="316">
        <v>0</v>
      </c>
      <c r="K109" s="317">
        <v>0</v>
      </c>
      <c r="L109" s="318">
        <v>0</v>
      </c>
      <c r="M109" s="319">
        <v>19478</v>
      </c>
      <c r="N109" s="319">
        <v>19478</v>
      </c>
      <c r="O109" s="319">
        <v>0</v>
      </c>
      <c r="P109" s="319">
        <v>0</v>
      </c>
      <c r="Q109" s="320">
        <v>0</v>
      </c>
      <c r="R109" s="321">
        <f t="shared" si="8"/>
        <v>0</v>
      </c>
      <c r="S109" s="322">
        <f t="shared" si="8"/>
        <v>2168</v>
      </c>
      <c r="T109" s="322">
        <f t="shared" si="9"/>
        <v>0</v>
      </c>
      <c r="U109" s="323">
        <f t="shared" si="9"/>
        <v>0</v>
      </c>
      <c r="V109" s="321">
        <f t="shared" si="10"/>
        <v>0</v>
      </c>
      <c r="W109" s="322">
        <f t="shared" si="10"/>
        <v>-1629</v>
      </c>
      <c r="X109" s="322">
        <f t="shared" si="11"/>
        <v>0</v>
      </c>
      <c r="Y109" s="323">
        <f t="shared" si="11"/>
        <v>0</v>
      </c>
      <c r="Z109" s="311"/>
      <c r="AA109" s="298"/>
      <c r="AB109" s="311">
        <f t="shared" si="7"/>
        <v>0</v>
      </c>
      <c r="AC109" s="311">
        <f t="shared" si="7"/>
        <v>0</v>
      </c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312" customFormat="1" ht="13.5" customHeight="1" x14ac:dyDescent="0.25">
      <c r="A110" s="313" t="s">
        <v>116</v>
      </c>
      <c r="B110" s="314" t="s">
        <v>470</v>
      </c>
      <c r="C110" s="314" t="s">
        <v>471</v>
      </c>
      <c r="D110" s="315">
        <v>0</v>
      </c>
      <c r="E110" s="316">
        <v>13710</v>
      </c>
      <c r="F110" s="316">
        <v>0</v>
      </c>
      <c r="G110" s="317">
        <v>0</v>
      </c>
      <c r="H110" s="315">
        <v>0</v>
      </c>
      <c r="I110" s="316">
        <v>22602</v>
      </c>
      <c r="J110" s="316">
        <v>0</v>
      </c>
      <c r="K110" s="317">
        <v>0</v>
      </c>
      <c r="L110" s="318">
        <v>0</v>
      </c>
      <c r="M110" s="319">
        <v>9396</v>
      </c>
      <c r="N110" s="319">
        <v>9396</v>
      </c>
      <c r="O110" s="319">
        <v>0</v>
      </c>
      <c r="P110" s="319">
        <v>0</v>
      </c>
      <c r="Q110" s="320">
        <v>0</v>
      </c>
      <c r="R110" s="321">
        <f t="shared" si="8"/>
        <v>0</v>
      </c>
      <c r="S110" s="322">
        <f t="shared" si="8"/>
        <v>-4314</v>
      </c>
      <c r="T110" s="322">
        <f t="shared" si="9"/>
        <v>0</v>
      </c>
      <c r="U110" s="323">
        <f t="shared" si="9"/>
        <v>0</v>
      </c>
      <c r="V110" s="321">
        <f t="shared" si="10"/>
        <v>0</v>
      </c>
      <c r="W110" s="322">
        <f t="shared" si="10"/>
        <v>-13206</v>
      </c>
      <c r="X110" s="322">
        <f t="shared" si="11"/>
        <v>0</v>
      </c>
      <c r="Y110" s="323">
        <f t="shared" si="11"/>
        <v>0</v>
      </c>
      <c r="Z110" s="311"/>
      <c r="AA110" s="298"/>
      <c r="AB110" s="311">
        <f t="shared" si="7"/>
        <v>0</v>
      </c>
      <c r="AC110" s="311">
        <f t="shared" si="7"/>
        <v>0</v>
      </c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312" customFormat="1" ht="13.5" customHeight="1" x14ac:dyDescent="0.25">
      <c r="A111" s="313" t="s">
        <v>116</v>
      </c>
      <c r="B111" s="314" t="s">
        <v>472</v>
      </c>
      <c r="C111" s="314" t="s">
        <v>473</v>
      </c>
      <c r="D111" s="315">
        <v>3876</v>
      </c>
      <c r="E111" s="316">
        <v>3115481.2199999997</v>
      </c>
      <c r="F111" s="316">
        <v>68554.739999999991</v>
      </c>
      <c r="G111" s="317">
        <v>375885.67</v>
      </c>
      <c r="H111" s="315">
        <v>2698</v>
      </c>
      <c r="I111" s="316">
        <v>4647437.16</v>
      </c>
      <c r="J111" s="316">
        <v>95664</v>
      </c>
      <c r="K111" s="317">
        <v>318404.76</v>
      </c>
      <c r="L111" s="318">
        <v>2772</v>
      </c>
      <c r="M111" s="319">
        <v>3277626.08</v>
      </c>
      <c r="N111" s="319">
        <v>3001746.08</v>
      </c>
      <c r="O111" s="319">
        <v>275880</v>
      </c>
      <c r="P111" s="319">
        <v>48374</v>
      </c>
      <c r="Q111" s="320">
        <v>305775.90000000002</v>
      </c>
      <c r="R111" s="321">
        <f t="shared" si="8"/>
        <v>-1104</v>
      </c>
      <c r="S111" s="322">
        <f t="shared" si="8"/>
        <v>162144.86000000034</v>
      </c>
      <c r="T111" s="322">
        <f t="shared" si="9"/>
        <v>-20180.739999999991</v>
      </c>
      <c r="U111" s="323">
        <f t="shared" si="9"/>
        <v>-70109.76999999996</v>
      </c>
      <c r="V111" s="321">
        <f t="shared" si="10"/>
        <v>74</v>
      </c>
      <c r="W111" s="322">
        <f t="shared" si="10"/>
        <v>-1369811.08</v>
      </c>
      <c r="X111" s="322">
        <f t="shared" si="11"/>
        <v>-47290</v>
      </c>
      <c r="Y111" s="323">
        <f t="shared" si="11"/>
        <v>-12628.859999999986</v>
      </c>
      <c r="Z111" s="311"/>
      <c r="AA111" s="298"/>
      <c r="AB111" s="311">
        <f t="shared" si="7"/>
        <v>0</v>
      </c>
      <c r="AC111" s="311">
        <f t="shared" si="7"/>
        <v>0</v>
      </c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312" customFormat="1" ht="13.5" customHeight="1" x14ac:dyDescent="0.25">
      <c r="A112" s="313" t="s">
        <v>116</v>
      </c>
      <c r="B112" s="314" t="s">
        <v>474</v>
      </c>
      <c r="C112" s="314" t="s">
        <v>475</v>
      </c>
      <c r="D112" s="315">
        <v>0</v>
      </c>
      <c r="E112" s="316">
        <v>125330.48</v>
      </c>
      <c r="F112" s="316">
        <v>0</v>
      </c>
      <c r="G112" s="317">
        <v>0</v>
      </c>
      <c r="H112" s="315">
        <v>0</v>
      </c>
      <c r="I112" s="316">
        <v>209721</v>
      </c>
      <c r="J112" s="316">
        <v>0</v>
      </c>
      <c r="K112" s="317">
        <v>0</v>
      </c>
      <c r="L112" s="318">
        <v>0</v>
      </c>
      <c r="M112" s="319">
        <v>124962</v>
      </c>
      <c r="N112" s="319">
        <v>119682</v>
      </c>
      <c r="O112" s="319">
        <v>5280</v>
      </c>
      <c r="P112" s="319">
        <v>0</v>
      </c>
      <c r="Q112" s="320">
        <v>0</v>
      </c>
      <c r="R112" s="321">
        <f t="shared" si="8"/>
        <v>0</v>
      </c>
      <c r="S112" s="322">
        <f t="shared" si="8"/>
        <v>-368.47999999999593</v>
      </c>
      <c r="T112" s="322">
        <f t="shared" si="9"/>
        <v>0</v>
      </c>
      <c r="U112" s="323">
        <f t="shared" si="9"/>
        <v>0</v>
      </c>
      <c r="V112" s="321">
        <f t="shared" si="10"/>
        <v>0</v>
      </c>
      <c r="W112" s="322">
        <f t="shared" si="10"/>
        <v>-84759</v>
      </c>
      <c r="X112" s="322">
        <f t="shared" si="11"/>
        <v>0</v>
      </c>
      <c r="Y112" s="323">
        <f t="shared" si="11"/>
        <v>0</v>
      </c>
      <c r="Z112" s="311"/>
      <c r="AA112" s="298"/>
      <c r="AB112" s="311">
        <f t="shared" si="7"/>
        <v>0</v>
      </c>
      <c r="AC112" s="311">
        <f t="shared" si="7"/>
        <v>0</v>
      </c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:38" s="312" customFormat="1" ht="13.5" customHeight="1" x14ac:dyDescent="0.25">
      <c r="A113" s="313" t="s">
        <v>119</v>
      </c>
      <c r="B113" s="314" t="s">
        <v>476</v>
      </c>
      <c r="C113" s="314" t="s">
        <v>122</v>
      </c>
      <c r="D113" s="315">
        <v>297</v>
      </c>
      <c r="E113" s="316">
        <v>167456</v>
      </c>
      <c r="F113" s="316">
        <v>0</v>
      </c>
      <c r="G113" s="317">
        <v>0</v>
      </c>
      <c r="H113" s="315">
        <v>279</v>
      </c>
      <c r="I113" s="316">
        <v>267336.09999999998</v>
      </c>
      <c r="J113" s="316">
        <v>0</v>
      </c>
      <c r="K113" s="317">
        <v>0</v>
      </c>
      <c r="L113" s="318">
        <v>263</v>
      </c>
      <c r="M113" s="319">
        <v>193294.09999999998</v>
      </c>
      <c r="N113" s="319">
        <v>165094.09999999998</v>
      </c>
      <c r="O113" s="319">
        <v>28200</v>
      </c>
      <c r="P113" s="319">
        <v>0</v>
      </c>
      <c r="Q113" s="320">
        <v>0</v>
      </c>
      <c r="R113" s="321">
        <f t="shared" si="8"/>
        <v>-34</v>
      </c>
      <c r="S113" s="322">
        <f t="shared" si="8"/>
        <v>25838.099999999977</v>
      </c>
      <c r="T113" s="322">
        <f t="shared" si="9"/>
        <v>0</v>
      </c>
      <c r="U113" s="323">
        <f t="shared" si="9"/>
        <v>0</v>
      </c>
      <c r="V113" s="321">
        <f t="shared" si="10"/>
        <v>-16</v>
      </c>
      <c r="W113" s="322">
        <f t="shared" si="10"/>
        <v>-74042</v>
      </c>
      <c r="X113" s="322">
        <f t="shared" si="11"/>
        <v>0</v>
      </c>
      <c r="Y113" s="323">
        <f t="shared" si="11"/>
        <v>0</v>
      </c>
      <c r="Z113" s="311"/>
      <c r="AA113" s="298"/>
      <c r="AB113" s="311">
        <f t="shared" si="7"/>
        <v>0</v>
      </c>
      <c r="AC113" s="311">
        <f t="shared" si="7"/>
        <v>0</v>
      </c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:38" s="312" customFormat="1" ht="13.5" customHeight="1" x14ac:dyDescent="0.25">
      <c r="A114" s="313" t="s">
        <v>119</v>
      </c>
      <c r="B114" s="314" t="s">
        <v>477</v>
      </c>
      <c r="C114" s="314" t="s">
        <v>121</v>
      </c>
      <c r="D114" s="315">
        <v>314</v>
      </c>
      <c r="E114" s="316">
        <v>184649</v>
      </c>
      <c r="F114" s="316">
        <v>0</v>
      </c>
      <c r="G114" s="317">
        <v>0</v>
      </c>
      <c r="H114" s="315">
        <v>231</v>
      </c>
      <c r="I114" s="316">
        <v>202772.90000000002</v>
      </c>
      <c r="J114" s="316">
        <v>0</v>
      </c>
      <c r="K114" s="317">
        <v>0</v>
      </c>
      <c r="L114" s="318">
        <v>176</v>
      </c>
      <c r="M114" s="319">
        <v>170024.9</v>
      </c>
      <c r="N114" s="319">
        <v>134264.9</v>
      </c>
      <c r="O114" s="319">
        <v>35760</v>
      </c>
      <c r="P114" s="319">
        <v>0</v>
      </c>
      <c r="Q114" s="320">
        <v>0</v>
      </c>
      <c r="R114" s="321">
        <f t="shared" si="8"/>
        <v>-138</v>
      </c>
      <c r="S114" s="322">
        <f t="shared" si="8"/>
        <v>-14624.100000000006</v>
      </c>
      <c r="T114" s="322">
        <f t="shared" si="9"/>
        <v>0</v>
      </c>
      <c r="U114" s="323">
        <f t="shared" si="9"/>
        <v>0</v>
      </c>
      <c r="V114" s="321">
        <f t="shared" si="10"/>
        <v>-55</v>
      </c>
      <c r="W114" s="322">
        <f t="shared" si="10"/>
        <v>-32748.000000000029</v>
      </c>
      <c r="X114" s="322">
        <f t="shared" si="11"/>
        <v>0</v>
      </c>
      <c r="Y114" s="323">
        <f t="shared" si="11"/>
        <v>0</v>
      </c>
      <c r="Z114" s="311"/>
      <c r="AA114" s="298"/>
      <c r="AB114" s="311">
        <f t="shared" si="7"/>
        <v>0</v>
      </c>
      <c r="AC114" s="311">
        <f t="shared" si="7"/>
        <v>0</v>
      </c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:38" s="312" customFormat="1" ht="13.5" customHeight="1" x14ac:dyDescent="0.25">
      <c r="A115" s="313" t="s">
        <v>119</v>
      </c>
      <c r="B115" s="314" t="s">
        <v>478</v>
      </c>
      <c r="C115" s="314" t="s">
        <v>479</v>
      </c>
      <c r="D115" s="315">
        <v>4876</v>
      </c>
      <c r="E115" s="316">
        <v>3641689</v>
      </c>
      <c r="F115" s="316">
        <v>6023.33</v>
      </c>
      <c r="G115" s="317">
        <v>0</v>
      </c>
      <c r="H115" s="315">
        <v>3776</v>
      </c>
      <c r="I115" s="316">
        <v>4419075.8</v>
      </c>
      <c r="J115" s="316">
        <v>10911</v>
      </c>
      <c r="K115" s="317">
        <v>0</v>
      </c>
      <c r="L115" s="318">
        <v>3170</v>
      </c>
      <c r="M115" s="319">
        <v>3432462.31</v>
      </c>
      <c r="N115" s="319">
        <v>3105582.31</v>
      </c>
      <c r="O115" s="319">
        <v>326880</v>
      </c>
      <c r="P115" s="319">
        <v>6589</v>
      </c>
      <c r="Q115" s="320">
        <v>0</v>
      </c>
      <c r="R115" s="321">
        <f t="shared" si="8"/>
        <v>-1706</v>
      </c>
      <c r="S115" s="322">
        <f t="shared" si="8"/>
        <v>-209226.68999999994</v>
      </c>
      <c r="T115" s="322">
        <f t="shared" si="9"/>
        <v>565.67000000000007</v>
      </c>
      <c r="U115" s="323">
        <f t="shared" si="9"/>
        <v>0</v>
      </c>
      <c r="V115" s="321">
        <f t="shared" si="10"/>
        <v>-606</v>
      </c>
      <c r="W115" s="322">
        <f t="shared" si="10"/>
        <v>-986613.48999999976</v>
      </c>
      <c r="X115" s="322">
        <f t="shared" si="11"/>
        <v>-4322</v>
      </c>
      <c r="Y115" s="323">
        <f t="shared" si="11"/>
        <v>0</v>
      </c>
      <c r="Z115" s="311"/>
      <c r="AA115" s="298"/>
      <c r="AB115" s="311">
        <f t="shared" si="7"/>
        <v>0</v>
      </c>
      <c r="AC115" s="311">
        <f t="shared" si="7"/>
        <v>0</v>
      </c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:38" s="312" customFormat="1" ht="13.5" customHeight="1" x14ac:dyDescent="0.25">
      <c r="A116" s="313" t="s">
        <v>119</v>
      </c>
      <c r="B116" s="314" t="s">
        <v>480</v>
      </c>
      <c r="C116" s="314" t="s">
        <v>481</v>
      </c>
      <c r="D116" s="315">
        <v>410</v>
      </c>
      <c r="E116" s="316">
        <v>311414</v>
      </c>
      <c r="F116" s="316">
        <v>0</v>
      </c>
      <c r="G116" s="317">
        <v>0</v>
      </c>
      <c r="H116" s="315">
        <v>347</v>
      </c>
      <c r="I116" s="316">
        <v>441700.4</v>
      </c>
      <c r="J116" s="316">
        <v>0</v>
      </c>
      <c r="K116" s="317">
        <v>0</v>
      </c>
      <c r="L116" s="318">
        <v>303</v>
      </c>
      <c r="M116" s="319">
        <v>337105.3</v>
      </c>
      <c r="N116" s="319">
        <v>294505.3</v>
      </c>
      <c r="O116" s="319">
        <v>42600</v>
      </c>
      <c r="P116" s="319">
        <v>0</v>
      </c>
      <c r="Q116" s="320">
        <v>0</v>
      </c>
      <c r="R116" s="321">
        <f t="shared" si="8"/>
        <v>-107</v>
      </c>
      <c r="S116" s="322">
        <f t="shared" si="8"/>
        <v>25691.299999999988</v>
      </c>
      <c r="T116" s="322">
        <f t="shared" si="9"/>
        <v>0</v>
      </c>
      <c r="U116" s="323">
        <f t="shared" si="9"/>
        <v>0</v>
      </c>
      <c r="V116" s="321">
        <f t="shared" si="10"/>
        <v>-44</v>
      </c>
      <c r="W116" s="322">
        <f t="shared" si="10"/>
        <v>-104595.10000000003</v>
      </c>
      <c r="X116" s="322">
        <f t="shared" si="11"/>
        <v>0</v>
      </c>
      <c r="Y116" s="323">
        <f t="shared" si="11"/>
        <v>0</v>
      </c>
      <c r="Z116" s="311"/>
      <c r="AA116" s="298"/>
      <c r="AB116" s="311">
        <f t="shared" si="7"/>
        <v>0</v>
      </c>
      <c r="AC116" s="311">
        <f t="shared" si="7"/>
        <v>0</v>
      </c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:38" s="312" customFormat="1" ht="13.5" customHeight="1" x14ac:dyDescent="0.25">
      <c r="A117" s="313" t="s">
        <v>119</v>
      </c>
      <c r="B117" s="314" t="s">
        <v>482</v>
      </c>
      <c r="C117" s="314" t="s">
        <v>120</v>
      </c>
      <c r="D117" s="315">
        <v>503</v>
      </c>
      <c r="E117" s="316">
        <v>260696</v>
      </c>
      <c r="F117" s="316">
        <v>0</v>
      </c>
      <c r="G117" s="317">
        <v>0</v>
      </c>
      <c r="H117" s="315">
        <v>434</v>
      </c>
      <c r="I117" s="316">
        <v>379250.6</v>
      </c>
      <c r="J117" s="316">
        <v>0</v>
      </c>
      <c r="K117" s="317">
        <v>0</v>
      </c>
      <c r="L117" s="318">
        <v>366</v>
      </c>
      <c r="M117" s="319">
        <v>264904</v>
      </c>
      <c r="N117" s="319">
        <v>223144</v>
      </c>
      <c r="O117" s="319">
        <v>41760</v>
      </c>
      <c r="P117" s="319">
        <v>0</v>
      </c>
      <c r="Q117" s="320">
        <v>0</v>
      </c>
      <c r="R117" s="321">
        <f t="shared" si="8"/>
        <v>-137</v>
      </c>
      <c r="S117" s="322">
        <f t="shared" si="8"/>
        <v>4208</v>
      </c>
      <c r="T117" s="322">
        <f t="shared" si="9"/>
        <v>0</v>
      </c>
      <c r="U117" s="323">
        <f t="shared" si="9"/>
        <v>0</v>
      </c>
      <c r="V117" s="321">
        <f t="shared" si="10"/>
        <v>-68</v>
      </c>
      <c r="W117" s="322">
        <f t="shared" si="10"/>
        <v>-114346.59999999998</v>
      </c>
      <c r="X117" s="322">
        <f t="shared" si="11"/>
        <v>0</v>
      </c>
      <c r="Y117" s="323">
        <f t="shared" si="11"/>
        <v>0</v>
      </c>
      <c r="Z117" s="311"/>
      <c r="AA117" s="298"/>
      <c r="AB117" s="311">
        <f t="shared" si="7"/>
        <v>0</v>
      </c>
      <c r="AC117" s="311">
        <f t="shared" si="7"/>
        <v>0</v>
      </c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:38" s="312" customFormat="1" ht="13.5" customHeight="1" x14ac:dyDescent="0.25">
      <c r="A118" s="313" t="s">
        <v>123</v>
      </c>
      <c r="B118" s="314" t="s">
        <v>483</v>
      </c>
      <c r="C118" s="314" t="s">
        <v>484</v>
      </c>
      <c r="D118" s="315">
        <v>2735</v>
      </c>
      <c r="E118" s="316">
        <v>1952028.98</v>
      </c>
      <c r="F118" s="316">
        <v>0</v>
      </c>
      <c r="G118" s="317">
        <v>0</v>
      </c>
      <c r="H118" s="315">
        <v>1771</v>
      </c>
      <c r="I118" s="316">
        <v>2430834.5300000003</v>
      </c>
      <c r="J118" s="316">
        <v>0</v>
      </c>
      <c r="K118" s="317">
        <v>0</v>
      </c>
      <c r="L118" s="318">
        <v>1661</v>
      </c>
      <c r="M118" s="319">
        <v>2066934.79</v>
      </c>
      <c r="N118" s="319">
        <v>1860054.79</v>
      </c>
      <c r="O118" s="319">
        <v>206880</v>
      </c>
      <c r="P118" s="319">
        <v>0</v>
      </c>
      <c r="Q118" s="320">
        <v>0</v>
      </c>
      <c r="R118" s="321">
        <f t="shared" si="8"/>
        <v>-1074</v>
      </c>
      <c r="S118" s="322">
        <f t="shared" si="8"/>
        <v>114905.81000000006</v>
      </c>
      <c r="T118" s="322">
        <f t="shared" si="9"/>
        <v>0</v>
      </c>
      <c r="U118" s="323">
        <f t="shared" si="9"/>
        <v>0</v>
      </c>
      <c r="V118" s="321">
        <f t="shared" si="10"/>
        <v>-110</v>
      </c>
      <c r="W118" s="322">
        <f t="shared" si="10"/>
        <v>-363899.74000000022</v>
      </c>
      <c r="X118" s="322">
        <f t="shared" si="11"/>
        <v>0</v>
      </c>
      <c r="Y118" s="323">
        <f t="shared" si="11"/>
        <v>0</v>
      </c>
      <c r="Z118" s="311"/>
      <c r="AA118" s="298"/>
      <c r="AB118" s="311">
        <f t="shared" si="7"/>
        <v>0</v>
      </c>
      <c r="AC118" s="311">
        <f t="shared" si="7"/>
        <v>0</v>
      </c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:38" s="312" customFormat="1" ht="13.5" customHeight="1" x14ac:dyDescent="0.25">
      <c r="A119" s="313" t="s">
        <v>123</v>
      </c>
      <c r="B119" s="314" t="s">
        <v>485</v>
      </c>
      <c r="C119" s="314" t="s">
        <v>486</v>
      </c>
      <c r="D119" s="315">
        <v>742</v>
      </c>
      <c r="E119" s="316">
        <v>206151.64</v>
      </c>
      <c r="F119" s="316">
        <v>0</v>
      </c>
      <c r="G119" s="317">
        <v>0</v>
      </c>
      <c r="H119" s="315">
        <v>666</v>
      </c>
      <c r="I119" s="316">
        <v>288897.77999999997</v>
      </c>
      <c r="J119" s="316">
        <v>0</v>
      </c>
      <c r="K119" s="317">
        <v>0</v>
      </c>
      <c r="L119" s="318">
        <v>244</v>
      </c>
      <c r="M119" s="319">
        <v>217516.02</v>
      </c>
      <c r="N119" s="319">
        <v>185116.02</v>
      </c>
      <c r="O119" s="319">
        <v>32400</v>
      </c>
      <c r="P119" s="319">
        <v>0</v>
      </c>
      <c r="Q119" s="320">
        <v>0</v>
      </c>
      <c r="R119" s="321">
        <f t="shared" si="8"/>
        <v>-498</v>
      </c>
      <c r="S119" s="322">
        <f t="shared" si="8"/>
        <v>11364.379999999976</v>
      </c>
      <c r="T119" s="322">
        <f t="shared" si="9"/>
        <v>0</v>
      </c>
      <c r="U119" s="323">
        <f t="shared" si="9"/>
        <v>0</v>
      </c>
      <c r="V119" s="321">
        <f t="shared" si="10"/>
        <v>-422</v>
      </c>
      <c r="W119" s="322">
        <f t="shared" si="10"/>
        <v>-71381.75999999998</v>
      </c>
      <c r="X119" s="322">
        <f t="shared" si="11"/>
        <v>0</v>
      </c>
      <c r="Y119" s="323">
        <f t="shared" si="11"/>
        <v>0</v>
      </c>
      <c r="Z119" s="311"/>
      <c r="AA119" s="298"/>
      <c r="AB119" s="311">
        <f t="shared" si="7"/>
        <v>0</v>
      </c>
      <c r="AC119" s="311">
        <f t="shared" si="7"/>
        <v>0</v>
      </c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:38" s="312" customFormat="1" ht="13.5" customHeight="1" x14ac:dyDescent="0.25">
      <c r="A120" s="313" t="s">
        <v>123</v>
      </c>
      <c r="B120" s="314" t="s">
        <v>487</v>
      </c>
      <c r="C120" s="314" t="s">
        <v>488</v>
      </c>
      <c r="D120" s="315">
        <v>1299</v>
      </c>
      <c r="E120" s="316">
        <v>384664.68</v>
      </c>
      <c r="F120" s="316">
        <v>0</v>
      </c>
      <c r="G120" s="317">
        <v>0</v>
      </c>
      <c r="H120" s="315">
        <v>1079</v>
      </c>
      <c r="I120" s="316">
        <v>514075.67</v>
      </c>
      <c r="J120" s="316">
        <v>0</v>
      </c>
      <c r="K120" s="317">
        <v>0</v>
      </c>
      <c r="L120" s="318">
        <v>457</v>
      </c>
      <c r="M120" s="319">
        <v>332279.23</v>
      </c>
      <c r="N120" s="319">
        <v>321959.23</v>
      </c>
      <c r="O120" s="319">
        <v>10320</v>
      </c>
      <c r="P120" s="319">
        <v>0</v>
      </c>
      <c r="Q120" s="320">
        <v>0</v>
      </c>
      <c r="R120" s="321">
        <f t="shared" si="8"/>
        <v>-842</v>
      </c>
      <c r="S120" s="322">
        <f t="shared" si="8"/>
        <v>-52385.450000000012</v>
      </c>
      <c r="T120" s="322">
        <f t="shared" si="9"/>
        <v>0</v>
      </c>
      <c r="U120" s="323">
        <f t="shared" si="9"/>
        <v>0</v>
      </c>
      <c r="V120" s="321">
        <f t="shared" si="10"/>
        <v>-622</v>
      </c>
      <c r="W120" s="322">
        <f t="shared" si="10"/>
        <v>-181796.44</v>
      </c>
      <c r="X120" s="322">
        <f t="shared" si="11"/>
        <v>0</v>
      </c>
      <c r="Y120" s="323">
        <f t="shared" si="11"/>
        <v>0</v>
      </c>
      <c r="Z120" s="311"/>
      <c r="AA120" s="298"/>
      <c r="AB120" s="311">
        <f t="shared" si="7"/>
        <v>0</v>
      </c>
      <c r="AC120" s="311">
        <f t="shared" si="7"/>
        <v>0</v>
      </c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:38" s="312" customFormat="1" ht="13.5" customHeight="1" x14ac:dyDescent="0.25">
      <c r="A121" s="313" t="s">
        <v>123</v>
      </c>
      <c r="B121" s="314" t="s">
        <v>489</v>
      </c>
      <c r="C121" s="314" t="s">
        <v>490</v>
      </c>
      <c r="D121" s="315">
        <v>0</v>
      </c>
      <c r="E121" s="316">
        <v>17209.3</v>
      </c>
      <c r="F121" s="316">
        <v>0</v>
      </c>
      <c r="G121" s="317">
        <v>0</v>
      </c>
      <c r="H121" s="315">
        <v>0</v>
      </c>
      <c r="I121" s="316">
        <v>26924.82</v>
      </c>
      <c r="J121" s="316">
        <v>0</v>
      </c>
      <c r="K121" s="317">
        <v>0</v>
      </c>
      <c r="L121" s="318">
        <v>0</v>
      </c>
      <c r="M121" s="319">
        <v>20726.18</v>
      </c>
      <c r="N121" s="319">
        <v>20726.18</v>
      </c>
      <c r="O121" s="319">
        <v>0</v>
      </c>
      <c r="P121" s="319">
        <v>0</v>
      </c>
      <c r="Q121" s="320">
        <v>0</v>
      </c>
      <c r="R121" s="321">
        <f t="shared" si="8"/>
        <v>0</v>
      </c>
      <c r="S121" s="322">
        <f t="shared" si="8"/>
        <v>3516.880000000001</v>
      </c>
      <c r="T121" s="322">
        <f t="shared" si="9"/>
        <v>0</v>
      </c>
      <c r="U121" s="323">
        <f t="shared" si="9"/>
        <v>0</v>
      </c>
      <c r="V121" s="321">
        <f t="shared" si="10"/>
        <v>0</v>
      </c>
      <c r="W121" s="322">
        <f t="shared" si="10"/>
        <v>-6198.6399999999994</v>
      </c>
      <c r="X121" s="322">
        <f t="shared" si="11"/>
        <v>0</v>
      </c>
      <c r="Y121" s="323">
        <f t="shared" si="11"/>
        <v>0</v>
      </c>
      <c r="Z121" s="311"/>
      <c r="AA121" s="298"/>
      <c r="AB121" s="311">
        <f t="shared" si="7"/>
        <v>0</v>
      </c>
      <c r="AC121" s="311">
        <f t="shared" si="7"/>
        <v>0</v>
      </c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:38" s="312" customFormat="1" ht="13.5" customHeight="1" x14ac:dyDescent="0.25">
      <c r="A122" s="313" t="s">
        <v>123</v>
      </c>
      <c r="B122" s="314" t="s">
        <v>491</v>
      </c>
      <c r="C122" s="314" t="s">
        <v>492</v>
      </c>
      <c r="D122" s="315">
        <v>0</v>
      </c>
      <c r="E122" s="316">
        <v>42029.21</v>
      </c>
      <c r="F122" s="316">
        <v>0</v>
      </c>
      <c r="G122" s="317">
        <v>0</v>
      </c>
      <c r="H122" s="315">
        <v>0</v>
      </c>
      <c r="I122" s="316">
        <v>59352.28</v>
      </c>
      <c r="J122" s="316">
        <v>0</v>
      </c>
      <c r="K122" s="317">
        <v>0</v>
      </c>
      <c r="L122" s="318">
        <v>0</v>
      </c>
      <c r="M122" s="319">
        <v>36783.72</v>
      </c>
      <c r="N122" s="319">
        <v>36783.72</v>
      </c>
      <c r="O122" s="319">
        <v>0</v>
      </c>
      <c r="P122" s="319">
        <v>0</v>
      </c>
      <c r="Q122" s="320">
        <v>0</v>
      </c>
      <c r="R122" s="321">
        <f t="shared" si="8"/>
        <v>0</v>
      </c>
      <c r="S122" s="322">
        <f t="shared" si="8"/>
        <v>-5245.489999999998</v>
      </c>
      <c r="T122" s="322">
        <f t="shared" si="9"/>
        <v>0</v>
      </c>
      <c r="U122" s="323">
        <f t="shared" si="9"/>
        <v>0</v>
      </c>
      <c r="V122" s="321">
        <f t="shared" si="10"/>
        <v>0</v>
      </c>
      <c r="W122" s="322">
        <f t="shared" si="10"/>
        <v>-22568.559999999998</v>
      </c>
      <c r="X122" s="322">
        <f t="shared" si="11"/>
        <v>0</v>
      </c>
      <c r="Y122" s="323">
        <f t="shared" si="11"/>
        <v>0</v>
      </c>
      <c r="Z122" s="311"/>
      <c r="AA122" s="298"/>
      <c r="AB122" s="311">
        <f t="shared" si="7"/>
        <v>0</v>
      </c>
      <c r="AC122" s="311">
        <f t="shared" si="7"/>
        <v>0</v>
      </c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:38" s="312" customFormat="1" ht="13.5" customHeight="1" x14ac:dyDescent="0.25">
      <c r="A123" s="313" t="s">
        <v>123</v>
      </c>
      <c r="B123" s="314" t="s">
        <v>493</v>
      </c>
      <c r="C123" s="314" t="s">
        <v>494</v>
      </c>
      <c r="D123" s="315">
        <v>1575</v>
      </c>
      <c r="E123" s="316">
        <v>942121.97</v>
      </c>
      <c r="F123" s="316">
        <v>0</v>
      </c>
      <c r="G123" s="317">
        <v>0</v>
      </c>
      <c r="H123" s="315">
        <v>996</v>
      </c>
      <c r="I123" s="316">
        <v>1198710.27</v>
      </c>
      <c r="J123" s="316">
        <v>0</v>
      </c>
      <c r="K123" s="317">
        <v>0</v>
      </c>
      <c r="L123" s="318">
        <v>826</v>
      </c>
      <c r="M123" s="319">
        <v>883168.42999999993</v>
      </c>
      <c r="N123" s="319">
        <v>772048.42999999993</v>
      </c>
      <c r="O123" s="319">
        <v>111120</v>
      </c>
      <c r="P123" s="319">
        <v>0</v>
      </c>
      <c r="Q123" s="320">
        <v>0</v>
      </c>
      <c r="R123" s="321">
        <f t="shared" si="8"/>
        <v>-749</v>
      </c>
      <c r="S123" s="322">
        <f t="shared" si="8"/>
        <v>-58953.540000000037</v>
      </c>
      <c r="T123" s="322">
        <f t="shared" si="9"/>
        <v>0</v>
      </c>
      <c r="U123" s="323">
        <f t="shared" si="9"/>
        <v>0</v>
      </c>
      <c r="V123" s="321">
        <f t="shared" si="10"/>
        <v>-170</v>
      </c>
      <c r="W123" s="322">
        <f t="shared" si="10"/>
        <v>-315541.84000000008</v>
      </c>
      <c r="X123" s="322">
        <f t="shared" si="11"/>
        <v>0</v>
      </c>
      <c r="Y123" s="323">
        <f t="shared" si="11"/>
        <v>0</v>
      </c>
      <c r="Z123" s="311"/>
      <c r="AA123" s="298"/>
      <c r="AB123" s="311">
        <f t="shared" si="7"/>
        <v>0</v>
      </c>
      <c r="AC123" s="311">
        <f t="shared" si="7"/>
        <v>0</v>
      </c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:38" s="312" customFormat="1" ht="13.5" customHeight="1" x14ac:dyDescent="0.25">
      <c r="A124" s="313" t="s">
        <v>123</v>
      </c>
      <c r="B124" s="314" t="s">
        <v>495</v>
      </c>
      <c r="C124" s="314" t="s">
        <v>496</v>
      </c>
      <c r="D124" s="315">
        <v>1875</v>
      </c>
      <c r="E124" s="316">
        <v>1525382.6199999999</v>
      </c>
      <c r="F124" s="316">
        <v>0</v>
      </c>
      <c r="G124" s="317">
        <v>0</v>
      </c>
      <c r="H124" s="315">
        <v>1796</v>
      </c>
      <c r="I124" s="316">
        <v>2285297.27</v>
      </c>
      <c r="J124" s="316">
        <v>0</v>
      </c>
      <c r="K124" s="317">
        <v>0</v>
      </c>
      <c r="L124" s="318">
        <v>1664</v>
      </c>
      <c r="M124" s="319">
        <v>1585660.17</v>
      </c>
      <c r="N124" s="319">
        <v>1451740.17</v>
      </c>
      <c r="O124" s="319">
        <v>133920</v>
      </c>
      <c r="P124" s="319">
        <v>0</v>
      </c>
      <c r="Q124" s="320">
        <v>0</v>
      </c>
      <c r="R124" s="321">
        <f t="shared" si="8"/>
        <v>-211</v>
      </c>
      <c r="S124" s="322">
        <f t="shared" si="8"/>
        <v>60277.550000000047</v>
      </c>
      <c r="T124" s="322">
        <f t="shared" si="9"/>
        <v>0</v>
      </c>
      <c r="U124" s="323">
        <f t="shared" si="9"/>
        <v>0</v>
      </c>
      <c r="V124" s="321">
        <f t="shared" si="10"/>
        <v>-132</v>
      </c>
      <c r="W124" s="322">
        <f t="shared" si="10"/>
        <v>-699637.10000000009</v>
      </c>
      <c r="X124" s="322">
        <f t="shared" si="11"/>
        <v>0</v>
      </c>
      <c r="Y124" s="323">
        <f t="shared" si="11"/>
        <v>0</v>
      </c>
      <c r="Z124" s="311"/>
      <c r="AA124" s="298"/>
      <c r="AB124" s="311">
        <f t="shared" si="7"/>
        <v>0</v>
      </c>
      <c r="AC124" s="311">
        <f t="shared" si="7"/>
        <v>0</v>
      </c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:38" s="312" customFormat="1" ht="13.5" customHeight="1" x14ac:dyDescent="0.25">
      <c r="A125" s="313" t="s">
        <v>125</v>
      </c>
      <c r="B125" s="314" t="s">
        <v>497</v>
      </c>
      <c r="C125" s="314" t="s">
        <v>498</v>
      </c>
      <c r="D125" s="315">
        <v>1764</v>
      </c>
      <c r="E125" s="316">
        <v>1272455.5999999999</v>
      </c>
      <c r="F125" s="316">
        <v>1435.6</v>
      </c>
      <c r="G125" s="317">
        <v>0</v>
      </c>
      <c r="H125" s="315">
        <v>1468</v>
      </c>
      <c r="I125" s="316">
        <v>1875282.7200000002</v>
      </c>
      <c r="J125" s="316">
        <v>10864</v>
      </c>
      <c r="K125" s="317">
        <v>0</v>
      </c>
      <c r="L125" s="318">
        <v>1232</v>
      </c>
      <c r="M125" s="319">
        <v>1206687.6399999999</v>
      </c>
      <c r="N125" s="319">
        <v>1040127.6399999999</v>
      </c>
      <c r="O125" s="319">
        <v>166560</v>
      </c>
      <c r="P125" s="319">
        <v>0</v>
      </c>
      <c r="Q125" s="320">
        <v>0</v>
      </c>
      <c r="R125" s="321">
        <f t="shared" si="8"/>
        <v>-532</v>
      </c>
      <c r="S125" s="322">
        <f t="shared" si="8"/>
        <v>-65767.959999999963</v>
      </c>
      <c r="T125" s="322">
        <f t="shared" si="9"/>
        <v>-1435.6</v>
      </c>
      <c r="U125" s="323">
        <f t="shared" si="9"/>
        <v>0</v>
      </c>
      <c r="V125" s="321">
        <f t="shared" si="10"/>
        <v>-236</v>
      </c>
      <c r="W125" s="322">
        <f t="shared" si="10"/>
        <v>-668595.08000000031</v>
      </c>
      <c r="X125" s="322">
        <f t="shared" si="11"/>
        <v>-10864</v>
      </c>
      <c r="Y125" s="323">
        <f t="shared" si="11"/>
        <v>0</v>
      </c>
      <c r="Z125" s="311"/>
      <c r="AA125" s="298"/>
      <c r="AB125" s="311">
        <f t="shared" si="7"/>
        <v>0</v>
      </c>
      <c r="AC125" s="311">
        <f t="shared" si="7"/>
        <v>0</v>
      </c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:38" s="312" customFormat="1" ht="13.5" customHeight="1" x14ac:dyDescent="0.25">
      <c r="A126" s="313" t="s">
        <v>125</v>
      </c>
      <c r="B126" s="314" t="s">
        <v>499</v>
      </c>
      <c r="C126" s="314" t="s">
        <v>500</v>
      </c>
      <c r="D126" s="315">
        <v>383</v>
      </c>
      <c r="E126" s="316">
        <v>594694</v>
      </c>
      <c r="F126" s="316">
        <v>0</v>
      </c>
      <c r="G126" s="317">
        <v>0</v>
      </c>
      <c r="H126" s="315">
        <v>260</v>
      </c>
      <c r="I126" s="316">
        <v>637501.59999999986</v>
      </c>
      <c r="J126" s="316">
        <v>0</v>
      </c>
      <c r="K126" s="317">
        <v>0</v>
      </c>
      <c r="L126" s="318">
        <v>260</v>
      </c>
      <c r="M126" s="319">
        <v>657611.5</v>
      </c>
      <c r="N126" s="319">
        <v>632171.5</v>
      </c>
      <c r="O126" s="319">
        <v>25440</v>
      </c>
      <c r="P126" s="319">
        <v>0</v>
      </c>
      <c r="Q126" s="320">
        <v>0</v>
      </c>
      <c r="R126" s="321">
        <f t="shared" si="8"/>
        <v>-123</v>
      </c>
      <c r="S126" s="322">
        <f t="shared" si="8"/>
        <v>62917.5</v>
      </c>
      <c r="T126" s="322">
        <f t="shared" si="9"/>
        <v>0</v>
      </c>
      <c r="U126" s="323">
        <f t="shared" si="9"/>
        <v>0</v>
      </c>
      <c r="V126" s="321">
        <f t="shared" si="10"/>
        <v>0</v>
      </c>
      <c r="W126" s="322">
        <f t="shared" si="10"/>
        <v>20109.90000000014</v>
      </c>
      <c r="X126" s="322">
        <f t="shared" si="11"/>
        <v>0</v>
      </c>
      <c r="Y126" s="323">
        <f t="shared" si="11"/>
        <v>0</v>
      </c>
      <c r="Z126" s="311"/>
      <c r="AA126" s="298"/>
      <c r="AB126" s="311">
        <f t="shared" si="7"/>
        <v>0</v>
      </c>
      <c r="AC126" s="311">
        <f t="shared" si="7"/>
        <v>0</v>
      </c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:38" s="312" customFormat="1" ht="13.5" customHeight="1" x14ac:dyDescent="0.25">
      <c r="A127" s="313" t="s">
        <v>125</v>
      </c>
      <c r="B127" s="314" t="s">
        <v>501</v>
      </c>
      <c r="C127" s="314" t="s">
        <v>502</v>
      </c>
      <c r="D127" s="315">
        <v>855</v>
      </c>
      <c r="E127" s="316">
        <v>481376</v>
      </c>
      <c r="F127" s="316">
        <v>0</v>
      </c>
      <c r="G127" s="317">
        <v>0</v>
      </c>
      <c r="H127" s="315">
        <v>538</v>
      </c>
      <c r="I127" s="316">
        <v>558744</v>
      </c>
      <c r="J127" s="316">
        <v>0</v>
      </c>
      <c r="K127" s="317">
        <v>0</v>
      </c>
      <c r="L127" s="318">
        <v>286</v>
      </c>
      <c r="M127" s="319">
        <v>455112.66000000003</v>
      </c>
      <c r="N127" s="319">
        <v>399912.66000000003</v>
      </c>
      <c r="O127" s="319">
        <v>55200</v>
      </c>
      <c r="P127" s="319">
        <v>0</v>
      </c>
      <c r="Q127" s="320">
        <v>0</v>
      </c>
      <c r="R127" s="321">
        <f t="shared" si="8"/>
        <v>-569</v>
      </c>
      <c r="S127" s="322">
        <f t="shared" si="8"/>
        <v>-26263.339999999967</v>
      </c>
      <c r="T127" s="322">
        <f t="shared" si="9"/>
        <v>0</v>
      </c>
      <c r="U127" s="323">
        <f t="shared" si="9"/>
        <v>0</v>
      </c>
      <c r="V127" s="321">
        <f t="shared" si="10"/>
        <v>-252</v>
      </c>
      <c r="W127" s="322">
        <f t="shared" si="10"/>
        <v>-103631.33999999997</v>
      </c>
      <c r="X127" s="322">
        <f t="shared" si="11"/>
        <v>0</v>
      </c>
      <c r="Y127" s="323">
        <f t="shared" si="11"/>
        <v>0</v>
      </c>
      <c r="Z127" s="311"/>
      <c r="AA127" s="298"/>
      <c r="AB127" s="311">
        <f t="shared" ref="AB127:AC187" si="12">P127-F127-T127</f>
        <v>0</v>
      </c>
      <c r="AC127" s="311">
        <f t="shared" si="12"/>
        <v>0</v>
      </c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:38" s="312" customFormat="1" ht="13.5" customHeight="1" x14ac:dyDescent="0.25">
      <c r="A128" s="313" t="s">
        <v>125</v>
      </c>
      <c r="B128" s="314" t="s">
        <v>503</v>
      </c>
      <c r="C128" s="314" t="s">
        <v>504</v>
      </c>
      <c r="D128" s="315">
        <v>849</v>
      </c>
      <c r="E128" s="316">
        <v>497988.45</v>
      </c>
      <c r="F128" s="316">
        <v>0</v>
      </c>
      <c r="G128" s="317">
        <v>0</v>
      </c>
      <c r="H128" s="315">
        <v>658</v>
      </c>
      <c r="I128" s="316">
        <v>609465.60000000009</v>
      </c>
      <c r="J128" s="316">
        <v>0</v>
      </c>
      <c r="K128" s="317">
        <v>0</v>
      </c>
      <c r="L128" s="318">
        <v>588</v>
      </c>
      <c r="M128" s="319">
        <v>512623.4</v>
      </c>
      <c r="N128" s="319">
        <v>447103.4</v>
      </c>
      <c r="O128" s="319">
        <v>65520</v>
      </c>
      <c r="P128" s="319">
        <v>0</v>
      </c>
      <c r="Q128" s="320">
        <v>0</v>
      </c>
      <c r="R128" s="321">
        <f t="shared" ref="R128:S188" si="13">L128-D128</f>
        <v>-261</v>
      </c>
      <c r="S128" s="322">
        <f t="shared" si="13"/>
        <v>14634.950000000012</v>
      </c>
      <c r="T128" s="322">
        <f t="shared" si="9"/>
        <v>0</v>
      </c>
      <c r="U128" s="323">
        <f t="shared" si="9"/>
        <v>0</v>
      </c>
      <c r="V128" s="321">
        <f t="shared" si="10"/>
        <v>-70</v>
      </c>
      <c r="W128" s="322">
        <f t="shared" si="10"/>
        <v>-96842.20000000007</v>
      </c>
      <c r="X128" s="322">
        <f t="shared" si="11"/>
        <v>0</v>
      </c>
      <c r="Y128" s="323">
        <f t="shared" si="11"/>
        <v>0</v>
      </c>
      <c r="Z128" s="311"/>
      <c r="AA128" s="298"/>
      <c r="AB128" s="311">
        <f t="shared" si="12"/>
        <v>0</v>
      </c>
      <c r="AC128" s="311">
        <f t="shared" si="12"/>
        <v>0</v>
      </c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:38" s="312" customFormat="1" ht="13.5" customHeight="1" x14ac:dyDescent="0.25">
      <c r="A129" s="313" t="s">
        <v>125</v>
      </c>
      <c r="B129" s="314" t="s">
        <v>505</v>
      </c>
      <c r="C129" s="314" t="s">
        <v>506</v>
      </c>
      <c r="D129" s="315">
        <v>1261</v>
      </c>
      <c r="E129" s="316">
        <v>841674</v>
      </c>
      <c r="F129" s="316">
        <v>0</v>
      </c>
      <c r="G129" s="317">
        <v>0</v>
      </c>
      <c r="H129" s="315">
        <v>882</v>
      </c>
      <c r="I129" s="316">
        <v>1033233.9000000001</v>
      </c>
      <c r="J129" s="316">
        <v>0</v>
      </c>
      <c r="K129" s="317">
        <v>0</v>
      </c>
      <c r="L129" s="318">
        <v>765</v>
      </c>
      <c r="M129" s="319">
        <v>797083.39999999991</v>
      </c>
      <c r="N129" s="319">
        <v>687163.39999999991</v>
      </c>
      <c r="O129" s="319">
        <v>109920</v>
      </c>
      <c r="P129" s="319">
        <v>0</v>
      </c>
      <c r="Q129" s="320">
        <v>0</v>
      </c>
      <c r="R129" s="321">
        <f t="shared" si="13"/>
        <v>-496</v>
      </c>
      <c r="S129" s="322">
        <f t="shared" si="13"/>
        <v>-44590.600000000093</v>
      </c>
      <c r="T129" s="322">
        <f t="shared" ref="T129:U189" si="14">P129-F129</f>
        <v>0</v>
      </c>
      <c r="U129" s="323">
        <f t="shared" si="14"/>
        <v>0</v>
      </c>
      <c r="V129" s="321">
        <f t="shared" ref="V129:W190" si="15">L129-H129</f>
        <v>-117</v>
      </c>
      <c r="W129" s="322">
        <f t="shared" si="15"/>
        <v>-236150.50000000023</v>
      </c>
      <c r="X129" s="322">
        <f t="shared" ref="X129:Y190" si="16">P129-J129</f>
        <v>0</v>
      </c>
      <c r="Y129" s="323">
        <f t="shared" si="16"/>
        <v>0</v>
      </c>
      <c r="Z129" s="311"/>
      <c r="AA129" s="298"/>
      <c r="AB129" s="311">
        <f t="shared" si="12"/>
        <v>0</v>
      </c>
      <c r="AC129" s="311">
        <f t="shared" si="12"/>
        <v>0</v>
      </c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:38" s="312" customFormat="1" ht="13.5" customHeight="1" x14ac:dyDescent="0.25">
      <c r="A130" s="313" t="s">
        <v>125</v>
      </c>
      <c r="B130" s="314" t="s">
        <v>507</v>
      </c>
      <c r="C130" s="314" t="s">
        <v>508</v>
      </c>
      <c r="D130" s="315">
        <v>516</v>
      </c>
      <c r="E130" s="316">
        <v>322833</v>
      </c>
      <c r="F130" s="316">
        <v>0</v>
      </c>
      <c r="G130" s="317">
        <v>0</v>
      </c>
      <c r="H130" s="315">
        <v>461</v>
      </c>
      <c r="I130" s="316">
        <v>538430.06000000006</v>
      </c>
      <c r="J130" s="316">
        <v>0</v>
      </c>
      <c r="K130" s="317">
        <v>0</v>
      </c>
      <c r="L130" s="318">
        <v>323</v>
      </c>
      <c r="M130" s="319">
        <v>306009.40000000002</v>
      </c>
      <c r="N130" s="319">
        <v>272049.40000000002</v>
      </c>
      <c r="O130" s="319">
        <v>33960</v>
      </c>
      <c r="P130" s="319">
        <v>0</v>
      </c>
      <c r="Q130" s="320">
        <v>0</v>
      </c>
      <c r="R130" s="321">
        <f t="shared" si="13"/>
        <v>-193</v>
      </c>
      <c r="S130" s="322">
        <f t="shared" si="13"/>
        <v>-16823.599999999977</v>
      </c>
      <c r="T130" s="322">
        <f t="shared" si="14"/>
        <v>0</v>
      </c>
      <c r="U130" s="323">
        <f t="shared" si="14"/>
        <v>0</v>
      </c>
      <c r="V130" s="321">
        <f t="shared" si="15"/>
        <v>-138</v>
      </c>
      <c r="W130" s="322">
        <f t="shared" si="15"/>
        <v>-232420.66000000003</v>
      </c>
      <c r="X130" s="322">
        <f t="shared" si="16"/>
        <v>0</v>
      </c>
      <c r="Y130" s="323">
        <f t="shared" si="16"/>
        <v>0</v>
      </c>
      <c r="Z130" s="311"/>
      <c r="AA130" s="298"/>
      <c r="AB130" s="311">
        <f t="shared" si="12"/>
        <v>0</v>
      </c>
      <c r="AC130" s="311">
        <f t="shared" si="12"/>
        <v>0</v>
      </c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:38" s="312" customFormat="1" ht="13.5" customHeight="1" x14ac:dyDescent="0.25">
      <c r="A131" s="313" t="s">
        <v>129</v>
      </c>
      <c r="B131" s="314" t="s">
        <v>509</v>
      </c>
      <c r="C131" s="314" t="s">
        <v>130</v>
      </c>
      <c r="D131" s="315">
        <v>530</v>
      </c>
      <c r="E131" s="316">
        <v>271946</v>
      </c>
      <c r="F131" s="316">
        <v>0</v>
      </c>
      <c r="G131" s="317">
        <v>0</v>
      </c>
      <c r="H131" s="315">
        <v>454</v>
      </c>
      <c r="I131" s="316">
        <v>425587.1</v>
      </c>
      <c r="J131" s="316">
        <v>0</v>
      </c>
      <c r="K131" s="317">
        <v>0</v>
      </c>
      <c r="L131" s="318">
        <v>461</v>
      </c>
      <c r="M131" s="319">
        <v>320852</v>
      </c>
      <c r="N131" s="319">
        <v>281612</v>
      </c>
      <c r="O131" s="319">
        <v>39240</v>
      </c>
      <c r="P131" s="319">
        <v>0</v>
      </c>
      <c r="Q131" s="320">
        <v>0</v>
      </c>
      <c r="R131" s="321">
        <f t="shared" si="13"/>
        <v>-69</v>
      </c>
      <c r="S131" s="322">
        <f t="shared" si="13"/>
        <v>48906</v>
      </c>
      <c r="T131" s="322">
        <f t="shared" si="14"/>
        <v>0</v>
      </c>
      <c r="U131" s="323">
        <f t="shared" si="14"/>
        <v>0</v>
      </c>
      <c r="V131" s="321">
        <f t="shared" si="15"/>
        <v>7</v>
      </c>
      <c r="W131" s="322">
        <f t="shared" si="15"/>
        <v>-104735.09999999998</v>
      </c>
      <c r="X131" s="322">
        <f t="shared" si="16"/>
        <v>0</v>
      </c>
      <c r="Y131" s="323">
        <f t="shared" si="16"/>
        <v>0</v>
      </c>
      <c r="Z131" s="311"/>
      <c r="AA131" s="298"/>
      <c r="AB131" s="311">
        <f t="shared" si="12"/>
        <v>0</v>
      </c>
      <c r="AC131" s="311">
        <f t="shared" si="12"/>
        <v>0</v>
      </c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:38" s="312" customFormat="1" ht="13.5" customHeight="1" x14ac:dyDescent="0.25">
      <c r="A132" s="313" t="s">
        <v>129</v>
      </c>
      <c r="B132" s="314" t="s">
        <v>510</v>
      </c>
      <c r="C132" s="314" t="s">
        <v>511</v>
      </c>
      <c r="D132" s="315">
        <v>966</v>
      </c>
      <c r="E132" s="316">
        <v>262188</v>
      </c>
      <c r="F132" s="316">
        <v>0</v>
      </c>
      <c r="G132" s="317">
        <v>0</v>
      </c>
      <c r="H132" s="315">
        <v>1052</v>
      </c>
      <c r="I132" s="316">
        <v>451519.6</v>
      </c>
      <c r="J132" s="316">
        <v>0</v>
      </c>
      <c r="K132" s="317">
        <v>0</v>
      </c>
      <c r="L132" s="318">
        <v>507</v>
      </c>
      <c r="M132" s="319">
        <v>253500.3</v>
      </c>
      <c r="N132" s="319">
        <v>226620.3</v>
      </c>
      <c r="O132" s="319">
        <v>26880</v>
      </c>
      <c r="P132" s="319">
        <v>0</v>
      </c>
      <c r="Q132" s="320">
        <v>0</v>
      </c>
      <c r="R132" s="321">
        <f t="shared" si="13"/>
        <v>-459</v>
      </c>
      <c r="S132" s="322">
        <f t="shared" si="13"/>
        <v>-8687.7000000000116</v>
      </c>
      <c r="T132" s="322">
        <f t="shared" si="14"/>
        <v>0</v>
      </c>
      <c r="U132" s="323">
        <f t="shared" si="14"/>
        <v>0</v>
      </c>
      <c r="V132" s="321">
        <f t="shared" si="15"/>
        <v>-545</v>
      </c>
      <c r="W132" s="322">
        <f t="shared" si="15"/>
        <v>-198019.3</v>
      </c>
      <c r="X132" s="322">
        <f t="shared" si="16"/>
        <v>0</v>
      </c>
      <c r="Y132" s="323">
        <f t="shared" si="16"/>
        <v>0</v>
      </c>
      <c r="Z132" s="311"/>
      <c r="AA132" s="298"/>
      <c r="AB132" s="311">
        <f t="shared" si="12"/>
        <v>0</v>
      </c>
      <c r="AC132" s="311">
        <f t="shared" si="12"/>
        <v>0</v>
      </c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:38" s="312" customFormat="1" ht="13.5" customHeight="1" x14ac:dyDescent="0.25">
      <c r="A133" s="313" t="s">
        <v>129</v>
      </c>
      <c r="B133" s="314" t="s">
        <v>512</v>
      </c>
      <c r="C133" s="314" t="s">
        <v>513</v>
      </c>
      <c r="D133" s="315">
        <v>2385</v>
      </c>
      <c r="E133" s="316">
        <v>1569713</v>
      </c>
      <c r="F133" s="316">
        <v>15170.800000000001</v>
      </c>
      <c r="G133" s="317">
        <v>0</v>
      </c>
      <c r="H133" s="315">
        <v>1875</v>
      </c>
      <c r="I133" s="316">
        <v>1960759.1800000002</v>
      </c>
      <c r="J133" s="316">
        <v>16989</v>
      </c>
      <c r="K133" s="317">
        <v>0</v>
      </c>
      <c r="L133" s="318">
        <v>1604</v>
      </c>
      <c r="M133" s="319">
        <v>1488732.94</v>
      </c>
      <c r="N133" s="319">
        <v>1334052.94</v>
      </c>
      <c r="O133" s="319">
        <v>154680</v>
      </c>
      <c r="P133" s="319">
        <v>4228</v>
      </c>
      <c r="Q133" s="320">
        <v>0</v>
      </c>
      <c r="R133" s="321">
        <f t="shared" si="13"/>
        <v>-781</v>
      </c>
      <c r="S133" s="322">
        <f t="shared" si="13"/>
        <v>-80980.060000000056</v>
      </c>
      <c r="T133" s="322">
        <f t="shared" si="14"/>
        <v>-10942.800000000001</v>
      </c>
      <c r="U133" s="323">
        <f t="shared" si="14"/>
        <v>0</v>
      </c>
      <c r="V133" s="321">
        <f t="shared" si="15"/>
        <v>-271</v>
      </c>
      <c r="W133" s="322">
        <f t="shared" si="15"/>
        <v>-472026.24000000022</v>
      </c>
      <c r="X133" s="322">
        <f t="shared" si="16"/>
        <v>-12761</v>
      </c>
      <c r="Y133" s="323">
        <f t="shared" si="16"/>
        <v>0</v>
      </c>
      <c r="Z133" s="311"/>
      <c r="AA133" s="298"/>
      <c r="AB133" s="311">
        <f t="shared" si="12"/>
        <v>0</v>
      </c>
      <c r="AC133" s="311">
        <f t="shared" si="12"/>
        <v>0</v>
      </c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:38" s="312" customFormat="1" ht="13.5" customHeight="1" x14ac:dyDescent="0.25">
      <c r="A134" s="313" t="s">
        <v>129</v>
      </c>
      <c r="B134" s="314" t="s">
        <v>514</v>
      </c>
      <c r="C134" s="314" t="s">
        <v>515</v>
      </c>
      <c r="D134" s="315">
        <v>4126</v>
      </c>
      <c r="E134" s="316">
        <v>3030462</v>
      </c>
      <c r="F134" s="316">
        <v>5781.2</v>
      </c>
      <c r="G134" s="317">
        <v>0</v>
      </c>
      <c r="H134" s="315">
        <v>3700</v>
      </c>
      <c r="I134" s="316">
        <v>4588300.4800000004</v>
      </c>
      <c r="J134" s="316">
        <v>13280</v>
      </c>
      <c r="K134" s="317">
        <v>0</v>
      </c>
      <c r="L134" s="318">
        <v>3175</v>
      </c>
      <c r="M134" s="319">
        <v>3158768.2199999993</v>
      </c>
      <c r="N134" s="319">
        <v>2874968.2199999993</v>
      </c>
      <c r="O134" s="319">
        <v>283800</v>
      </c>
      <c r="P134" s="319">
        <v>10100</v>
      </c>
      <c r="Q134" s="320">
        <v>0</v>
      </c>
      <c r="R134" s="321">
        <f t="shared" si="13"/>
        <v>-951</v>
      </c>
      <c r="S134" s="322">
        <f t="shared" si="13"/>
        <v>128306.21999999927</v>
      </c>
      <c r="T134" s="322">
        <f t="shared" si="14"/>
        <v>4318.8</v>
      </c>
      <c r="U134" s="323">
        <f t="shared" si="14"/>
        <v>0</v>
      </c>
      <c r="V134" s="321">
        <f t="shared" si="15"/>
        <v>-525</v>
      </c>
      <c r="W134" s="322">
        <f t="shared" si="15"/>
        <v>-1429532.2600000012</v>
      </c>
      <c r="X134" s="322">
        <f t="shared" si="16"/>
        <v>-3180</v>
      </c>
      <c r="Y134" s="323">
        <f t="shared" si="16"/>
        <v>0</v>
      </c>
      <c r="Z134" s="311"/>
      <c r="AA134" s="298"/>
      <c r="AB134" s="311">
        <f t="shared" si="12"/>
        <v>0</v>
      </c>
      <c r="AC134" s="311">
        <f t="shared" si="12"/>
        <v>0</v>
      </c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:38" s="312" customFormat="1" ht="13.5" customHeight="1" x14ac:dyDescent="0.25">
      <c r="A135" s="313" t="s">
        <v>129</v>
      </c>
      <c r="B135" s="314" t="s">
        <v>516</v>
      </c>
      <c r="C135" s="314" t="s">
        <v>517</v>
      </c>
      <c r="D135" s="315">
        <v>1970.5</v>
      </c>
      <c r="E135" s="316">
        <v>1922453.5</v>
      </c>
      <c r="F135" s="316">
        <v>0</v>
      </c>
      <c r="G135" s="317">
        <v>0</v>
      </c>
      <c r="H135" s="315">
        <v>1713</v>
      </c>
      <c r="I135" s="316">
        <v>2685596.0999999996</v>
      </c>
      <c r="J135" s="316">
        <v>0</v>
      </c>
      <c r="K135" s="317">
        <v>0</v>
      </c>
      <c r="L135" s="318">
        <v>1223</v>
      </c>
      <c r="M135" s="319">
        <v>1972699.1400000001</v>
      </c>
      <c r="N135" s="319">
        <v>1876099.1400000001</v>
      </c>
      <c r="O135" s="319">
        <v>96600</v>
      </c>
      <c r="P135" s="319">
        <v>0</v>
      </c>
      <c r="Q135" s="320">
        <v>0</v>
      </c>
      <c r="R135" s="321">
        <f t="shared" si="13"/>
        <v>-747.5</v>
      </c>
      <c r="S135" s="322">
        <f t="shared" si="13"/>
        <v>50245.64000000013</v>
      </c>
      <c r="T135" s="322">
        <f t="shared" si="14"/>
        <v>0</v>
      </c>
      <c r="U135" s="323">
        <f t="shared" si="14"/>
        <v>0</v>
      </c>
      <c r="V135" s="321">
        <f t="shared" si="15"/>
        <v>-490</v>
      </c>
      <c r="W135" s="322">
        <f t="shared" si="15"/>
        <v>-712896.9599999995</v>
      </c>
      <c r="X135" s="322">
        <f t="shared" si="16"/>
        <v>0</v>
      </c>
      <c r="Y135" s="323">
        <f t="shared" si="16"/>
        <v>0</v>
      </c>
      <c r="Z135" s="311"/>
      <c r="AA135" s="298"/>
      <c r="AB135" s="311">
        <f t="shared" si="12"/>
        <v>0</v>
      </c>
      <c r="AC135" s="311">
        <f t="shared" si="12"/>
        <v>0</v>
      </c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:38" s="312" customFormat="1" ht="13.5" customHeight="1" x14ac:dyDescent="0.25">
      <c r="A136" s="313" t="s">
        <v>129</v>
      </c>
      <c r="B136" s="314" t="s">
        <v>518</v>
      </c>
      <c r="C136" s="314" t="s">
        <v>519</v>
      </c>
      <c r="D136" s="315">
        <v>0</v>
      </c>
      <c r="E136" s="316">
        <v>778749</v>
      </c>
      <c r="F136" s="316">
        <v>0</v>
      </c>
      <c r="G136" s="317">
        <v>0</v>
      </c>
      <c r="H136" s="315">
        <v>0</v>
      </c>
      <c r="I136" s="316">
        <v>1319106</v>
      </c>
      <c r="J136" s="316">
        <v>0</v>
      </c>
      <c r="K136" s="317">
        <v>0</v>
      </c>
      <c r="L136" s="318">
        <v>0</v>
      </c>
      <c r="M136" s="319">
        <v>961490</v>
      </c>
      <c r="N136" s="319">
        <v>942890</v>
      </c>
      <c r="O136" s="319">
        <v>18600</v>
      </c>
      <c r="P136" s="319">
        <v>0</v>
      </c>
      <c r="Q136" s="320">
        <v>0</v>
      </c>
      <c r="R136" s="321">
        <f t="shared" si="13"/>
        <v>0</v>
      </c>
      <c r="S136" s="322">
        <f t="shared" si="13"/>
        <v>182741</v>
      </c>
      <c r="T136" s="322">
        <f t="shared" si="14"/>
        <v>0</v>
      </c>
      <c r="U136" s="323">
        <f t="shared" si="14"/>
        <v>0</v>
      </c>
      <c r="V136" s="321">
        <f t="shared" si="15"/>
        <v>0</v>
      </c>
      <c r="W136" s="322">
        <f t="shared" si="15"/>
        <v>-357616</v>
      </c>
      <c r="X136" s="322">
        <f t="shared" si="16"/>
        <v>0</v>
      </c>
      <c r="Y136" s="323">
        <f t="shared" si="16"/>
        <v>0</v>
      </c>
      <c r="Z136" s="311"/>
      <c r="AA136" s="298"/>
      <c r="AB136" s="311">
        <f t="shared" si="12"/>
        <v>0</v>
      </c>
      <c r="AC136" s="311">
        <f t="shared" si="12"/>
        <v>0</v>
      </c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:38" s="312" customFormat="1" ht="13.5" customHeight="1" x14ac:dyDescent="0.25">
      <c r="A137" s="313" t="s">
        <v>132</v>
      </c>
      <c r="B137" s="314" t="s">
        <v>520</v>
      </c>
      <c r="C137" s="314" t="s">
        <v>521</v>
      </c>
      <c r="D137" s="315">
        <v>1525</v>
      </c>
      <c r="E137" s="316">
        <v>985371</v>
      </c>
      <c r="F137" s="316">
        <v>2793.6</v>
      </c>
      <c r="G137" s="317">
        <v>0</v>
      </c>
      <c r="H137" s="315">
        <v>967</v>
      </c>
      <c r="I137" s="316">
        <v>1222998.95</v>
      </c>
      <c r="J137" s="316">
        <v>2716</v>
      </c>
      <c r="K137" s="317">
        <v>0</v>
      </c>
      <c r="L137" s="318">
        <v>760</v>
      </c>
      <c r="M137" s="319">
        <v>850982.10000000009</v>
      </c>
      <c r="N137" s="319">
        <v>758702.10000000009</v>
      </c>
      <c r="O137" s="319">
        <v>92280</v>
      </c>
      <c r="P137" s="319">
        <v>0</v>
      </c>
      <c r="Q137" s="320">
        <v>0</v>
      </c>
      <c r="R137" s="321">
        <f t="shared" si="13"/>
        <v>-765</v>
      </c>
      <c r="S137" s="322">
        <f t="shared" si="13"/>
        <v>-134388.89999999991</v>
      </c>
      <c r="T137" s="322">
        <f t="shared" si="14"/>
        <v>-2793.6</v>
      </c>
      <c r="U137" s="323">
        <f t="shared" si="14"/>
        <v>0</v>
      </c>
      <c r="V137" s="321">
        <f t="shared" si="15"/>
        <v>-207</v>
      </c>
      <c r="W137" s="322">
        <f t="shared" si="15"/>
        <v>-372016.84999999986</v>
      </c>
      <c r="X137" s="322">
        <f t="shared" si="16"/>
        <v>-2716</v>
      </c>
      <c r="Y137" s="323">
        <f t="shared" si="16"/>
        <v>0</v>
      </c>
      <c r="Z137" s="311"/>
      <c r="AA137" s="298"/>
      <c r="AB137" s="311">
        <f t="shared" si="12"/>
        <v>0</v>
      </c>
      <c r="AC137" s="311">
        <f t="shared" si="12"/>
        <v>0</v>
      </c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:38" s="312" customFormat="1" ht="13.5" customHeight="1" x14ac:dyDescent="0.25">
      <c r="A138" s="313" t="s">
        <v>132</v>
      </c>
      <c r="B138" s="314" t="s">
        <v>522</v>
      </c>
      <c r="C138" s="314" t="s">
        <v>523</v>
      </c>
      <c r="D138" s="315">
        <v>1394</v>
      </c>
      <c r="E138" s="316">
        <v>893990</v>
      </c>
      <c r="F138" s="316">
        <v>0</v>
      </c>
      <c r="G138" s="317">
        <v>0</v>
      </c>
      <c r="H138" s="315">
        <v>1159</v>
      </c>
      <c r="I138" s="316">
        <v>1008723.8999999999</v>
      </c>
      <c r="J138" s="316">
        <v>0</v>
      </c>
      <c r="K138" s="317">
        <v>0</v>
      </c>
      <c r="L138" s="318">
        <v>1117</v>
      </c>
      <c r="M138" s="319">
        <v>1053328</v>
      </c>
      <c r="N138" s="319">
        <v>988887.99999999988</v>
      </c>
      <c r="O138" s="319">
        <v>64440</v>
      </c>
      <c r="P138" s="319">
        <v>0</v>
      </c>
      <c r="Q138" s="320">
        <v>0</v>
      </c>
      <c r="R138" s="321">
        <f t="shared" si="13"/>
        <v>-277</v>
      </c>
      <c r="S138" s="322">
        <f t="shared" si="13"/>
        <v>159338</v>
      </c>
      <c r="T138" s="322">
        <f t="shared" si="14"/>
        <v>0</v>
      </c>
      <c r="U138" s="323">
        <f t="shared" si="14"/>
        <v>0</v>
      </c>
      <c r="V138" s="321">
        <f t="shared" si="15"/>
        <v>-42</v>
      </c>
      <c r="W138" s="322">
        <f t="shared" si="15"/>
        <v>44604.100000000093</v>
      </c>
      <c r="X138" s="322">
        <f t="shared" si="16"/>
        <v>0</v>
      </c>
      <c r="Y138" s="323">
        <f t="shared" si="16"/>
        <v>0</v>
      </c>
      <c r="Z138" s="311"/>
      <c r="AA138" s="298"/>
      <c r="AB138" s="311">
        <f t="shared" si="12"/>
        <v>0</v>
      </c>
      <c r="AC138" s="311">
        <f t="shared" si="12"/>
        <v>0</v>
      </c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:38" s="312" customFormat="1" ht="13.5" customHeight="1" x14ac:dyDescent="0.25">
      <c r="A139" s="313" t="s">
        <v>132</v>
      </c>
      <c r="B139" s="314" t="s">
        <v>524</v>
      </c>
      <c r="C139" s="314" t="s">
        <v>525</v>
      </c>
      <c r="D139" s="315">
        <v>66</v>
      </c>
      <c r="E139" s="316">
        <v>19113</v>
      </c>
      <c r="F139" s="316">
        <v>0</v>
      </c>
      <c r="G139" s="317">
        <v>0</v>
      </c>
      <c r="H139" s="315">
        <v>76</v>
      </c>
      <c r="I139" s="316">
        <v>34761.599999999999</v>
      </c>
      <c r="J139" s="316">
        <v>0</v>
      </c>
      <c r="K139" s="317">
        <v>0</v>
      </c>
      <c r="L139" s="318">
        <v>24</v>
      </c>
      <c r="M139" s="319">
        <v>37285.4</v>
      </c>
      <c r="N139" s="319">
        <v>17125.400000000001</v>
      </c>
      <c r="O139" s="319">
        <v>20160</v>
      </c>
      <c r="P139" s="319">
        <v>0</v>
      </c>
      <c r="Q139" s="320">
        <v>0</v>
      </c>
      <c r="R139" s="321">
        <f t="shared" si="13"/>
        <v>-42</v>
      </c>
      <c r="S139" s="322">
        <f t="shared" si="13"/>
        <v>18172.400000000001</v>
      </c>
      <c r="T139" s="322">
        <f t="shared" si="14"/>
        <v>0</v>
      </c>
      <c r="U139" s="323">
        <f t="shared" si="14"/>
        <v>0</v>
      </c>
      <c r="V139" s="321">
        <f t="shared" si="15"/>
        <v>-52</v>
      </c>
      <c r="W139" s="322">
        <f t="shared" si="15"/>
        <v>2523.8000000000029</v>
      </c>
      <c r="X139" s="322">
        <f t="shared" si="16"/>
        <v>0</v>
      </c>
      <c r="Y139" s="323">
        <f t="shared" si="16"/>
        <v>0</v>
      </c>
      <c r="Z139" s="311"/>
      <c r="AA139" s="298"/>
      <c r="AB139" s="311">
        <f t="shared" si="12"/>
        <v>0</v>
      </c>
      <c r="AC139" s="311">
        <f t="shared" si="12"/>
        <v>0</v>
      </c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:38" s="312" customFormat="1" ht="13.5" customHeight="1" x14ac:dyDescent="0.25">
      <c r="A140" s="313" t="s">
        <v>132</v>
      </c>
      <c r="B140" s="314" t="s">
        <v>526</v>
      </c>
      <c r="C140" s="314" t="s">
        <v>527</v>
      </c>
      <c r="D140" s="315">
        <v>700</v>
      </c>
      <c r="E140" s="316">
        <v>233916</v>
      </c>
      <c r="F140" s="316">
        <v>0</v>
      </c>
      <c r="G140" s="317">
        <v>0</v>
      </c>
      <c r="H140" s="315">
        <v>0</v>
      </c>
      <c r="I140" s="316">
        <v>0</v>
      </c>
      <c r="J140" s="316">
        <v>0</v>
      </c>
      <c r="K140" s="317">
        <v>0</v>
      </c>
      <c r="L140" s="318">
        <v>0</v>
      </c>
      <c r="M140" s="319">
        <v>0</v>
      </c>
      <c r="N140" s="319">
        <v>0</v>
      </c>
      <c r="O140" s="319">
        <v>0</v>
      </c>
      <c r="P140" s="319">
        <v>0</v>
      </c>
      <c r="Q140" s="320">
        <v>0</v>
      </c>
      <c r="R140" s="321">
        <f t="shared" si="13"/>
        <v>-700</v>
      </c>
      <c r="S140" s="322">
        <f t="shared" si="13"/>
        <v>-233916</v>
      </c>
      <c r="T140" s="322">
        <f t="shared" si="14"/>
        <v>0</v>
      </c>
      <c r="U140" s="323">
        <f t="shared" si="14"/>
        <v>0</v>
      </c>
      <c r="V140" s="321">
        <f t="shared" si="15"/>
        <v>0</v>
      </c>
      <c r="W140" s="322">
        <f t="shared" si="15"/>
        <v>0</v>
      </c>
      <c r="X140" s="322">
        <f t="shared" si="16"/>
        <v>0</v>
      </c>
      <c r="Y140" s="323">
        <f t="shared" si="16"/>
        <v>0</v>
      </c>
      <c r="Z140" s="311"/>
      <c r="AA140" s="298"/>
      <c r="AB140" s="311">
        <f t="shared" si="12"/>
        <v>0</v>
      </c>
      <c r="AC140" s="311">
        <f t="shared" si="12"/>
        <v>0</v>
      </c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:38" s="312" customFormat="1" ht="13.5" customHeight="1" x14ac:dyDescent="0.25">
      <c r="A141" s="313" t="s">
        <v>132</v>
      </c>
      <c r="B141" s="314" t="s">
        <v>528</v>
      </c>
      <c r="C141" s="314" t="s">
        <v>529</v>
      </c>
      <c r="D141" s="315"/>
      <c r="E141" s="316"/>
      <c r="F141" s="316"/>
      <c r="G141" s="317"/>
      <c r="H141" s="315">
        <v>893</v>
      </c>
      <c r="I141" s="316">
        <v>349698.8</v>
      </c>
      <c r="J141" s="316">
        <v>0</v>
      </c>
      <c r="K141" s="317">
        <v>0</v>
      </c>
      <c r="L141" s="318">
        <v>555</v>
      </c>
      <c r="M141" s="319">
        <v>294917</v>
      </c>
      <c r="N141" s="319">
        <v>270317</v>
      </c>
      <c r="O141" s="319">
        <v>24600</v>
      </c>
      <c r="P141" s="319">
        <v>0</v>
      </c>
      <c r="Q141" s="320">
        <v>0</v>
      </c>
      <c r="R141" s="321">
        <f t="shared" si="13"/>
        <v>555</v>
      </c>
      <c r="S141" s="322">
        <f t="shared" si="13"/>
        <v>294917</v>
      </c>
      <c r="T141" s="322">
        <f t="shared" si="14"/>
        <v>0</v>
      </c>
      <c r="U141" s="323">
        <f t="shared" si="14"/>
        <v>0</v>
      </c>
      <c r="V141" s="321">
        <f t="shared" si="15"/>
        <v>-338</v>
      </c>
      <c r="W141" s="322">
        <f t="shared" si="15"/>
        <v>-54781.799999999988</v>
      </c>
      <c r="X141" s="322">
        <f t="shared" si="16"/>
        <v>0</v>
      </c>
      <c r="Y141" s="323">
        <f t="shared" si="16"/>
        <v>0</v>
      </c>
      <c r="Z141" s="311"/>
      <c r="AA141" s="298"/>
      <c r="AB141" s="311">
        <f t="shared" si="12"/>
        <v>0</v>
      </c>
      <c r="AC141" s="311">
        <f t="shared" si="12"/>
        <v>0</v>
      </c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:38" s="312" customFormat="1" ht="13.5" customHeight="1" x14ac:dyDescent="0.25">
      <c r="A142" s="313" t="s">
        <v>132</v>
      </c>
      <c r="B142" s="314" t="s">
        <v>530</v>
      </c>
      <c r="C142" s="314" t="s">
        <v>531</v>
      </c>
      <c r="D142" s="315">
        <v>1099</v>
      </c>
      <c r="E142" s="316">
        <v>307589</v>
      </c>
      <c r="F142" s="316">
        <v>0</v>
      </c>
      <c r="G142" s="317">
        <v>0</v>
      </c>
      <c r="H142" s="315">
        <v>1149</v>
      </c>
      <c r="I142" s="316">
        <v>520304.6</v>
      </c>
      <c r="J142" s="316">
        <v>0</v>
      </c>
      <c r="K142" s="317">
        <v>0</v>
      </c>
      <c r="L142" s="318">
        <v>477</v>
      </c>
      <c r="M142" s="319">
        <v>271373.80000000005</v>
      </c>
      <c r="N142" s="319">
        <v>247613.80000000002</v>
      </c>
      <c r="O142" s="319">
        <v>23760</v>
      </c>
      <c r="P142" s="319">
        <v>0</v>
      </c>
      <c r="Q142" s="320">
        <v>0</v>
      </c>
      <c r="R142" s="321">
        <f t="shared" si="13"/>
        <v>-622</v>
      </c>
      <c r="S142" s="322">
        <f t="shared" si="13"/>
        <v>-36215.199999999953</v>
      </c>
      <c r="T142" s="322">
        <f t="shared" si="14"/>
        <v>0</v>
      </c>
      <c r="U142" s="323">
        <f t="shared" si="14"/>
        <v>0</v>
      </c>
      <c r="V142" s="321">
        <f t="shared" si="15"/>
        <v>-672</v>
      </c>
      <c r="W142" s="322">
        <f t="shared" si="15"/>
        <v>-248930.79999999993</v>
      </c>
      <c r="X142" s="322">
        <f t="shared" si="16"/>
        <v>0</v>
      </c>
      <c r="Y142" s="323">
        <f t="shared" si="16"/>
        <v>0</v>
      </c>
      <c r="Z142" s="311"/>
      <c r="AA142" s="298"/>
      <c r="AB142" s="311">
        <f t="shared" si="12"/>
        <v>0</v>
      </c>
      <c r="AC142" s="311">
        <f t="shared" si="12"/>
        <v>0</v>
      </c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:38" s="312" customFormat="1" ht="13.5" customHeight="1" x14ac:dyDescent="0.25">
      <c r="A143" s="313" t="s">
        <v>132</v>
      </c>
      <c r="B143" s="314" t="s">
        <v>532</v>
      </c>
      <c r="C143" s="314" t="s">
        <v>533</v>
      </c>
      <c r="D143" s="315">
        <v>4938</v>
      </c>
      <c r="E143" s="316">
        <v>4297070.3999999994</v>
      </c>
      <c r="F143" s="316">
        <v>26360</v>
      </c>
      <c r="G143" s="317">
        <v>0</v>
      </c>
      <c r="H143" s="315">
        <v>3687</v>
      </c>
      <c r="I143" s="316">
        <v>7243950.54</v>
      </c>
      <c r="J143" s="316">
        <v>56437.880000000005</v>
      </c>
      <c r="K143" s="317">
        <v>0</v>
      </c>
      <c r="L143" s="318">
        <v>3584</v>
      </c>
      <c r="M143" s="319">
        <v>3014540.1400000006</v>
      </c>
      <c r="N143" s="319">
        <v>2652140.1400000006</v>
      </c>
      <c r="O143" s="319">
        <v>362400</v>
      </c>
      <c r="P143" s="319">
        <v>34353</v>
      </c>
      <c r="Q143" s="320">
        <v>0</v>
      </c>
      <c r="R143" s="321">
        <f t="shared" si="13"/>
        <v>-1354</v>
      </c>
      <c r="S143" s="322">
        <f t="shared" si="13"/>
        <v>-1282530.2599999988</v>
      </c>
      <c r="T143" s="322">
        <f t="shared" si="14"/>
        <v>7993</v>
      </c>
      <c r="U143" s="323">
        <f t="shared" si="14"/>
        <v>0</v>
      </c>
      <c r="V143" s="321">
        <f t="shared" si="15"/>
        <v>-103</v>
      </c>
      <c r="W143" s="322">
        <f t="shared" si="15"/>
        <v>-4229410.3999999994</v>
      </c>
      <c r="X143" s="322">
        <f t="shared" si="16"/>
        <v>-22084.880000000005</v>
      </c>
      <c r="Y143" s="323">
        <f t="shared" si="16"/>
        <v>0</v>
      </c>
      <c r="Z143" s="311"/>
      <c r="AA143" s="298"/>
      <c r="AB143" s="311">
        <f t="shared" si="12"/>
        <v>0</v>
      </c>
      <c r="AC143" s="311">
        <f t="shared" si="12"/>
        <v>0</v>
      </c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:38" s="312" customFormat="1" ht="13.5" customHeight="1" x14ac:dyDescent="0.25">
      <c r="A144" s="313" t="s">
        <v>132</v>
      </c>
      <c r="B144" s="314" t="s">
        <v>534</v>
      </c>
      <c r="C144" s="314" t="s">
        <v>535</v>
      </c>
      <c r="D144" s="315">
        <v>1661</v>
      </c>
      <c r="E144" s="316">
        <v>1279397.3999999999</v>
      </c>
      <c r="F144" s="316">
        <v>1435.6</v>
      </c>
      <c r="G144" s="317">
        <v>0</v>
      </c>
      <c r="H144" s="315">
        <v>1197</v>
      </c>
      <c r="I144" s="316">
        <v>1708450.64</v>
      </c>
      <c r="J144" s="316">
        <v>30765</v>
      </c>
      <c r="K144" s="317">
        <v>0</v>
      </c>
      <c r="L144" s="318">
        <v>669</v>
      </c>
      <c r="M144" s="319">
        <v>1147030.3999999999</v>
      </c>
      <c r="N144" s="319">
        <v>1045390.3999999999</v>
      </c>
      <c r="O144" s="319">
        <v>101640</v>
      </c>
      <c r="P144" s="319">
        <v>0</v>
      </c>
      <c r="Q144" s="320">
        <v>0</v>
      </c>
      <c r="R144" s="321">
        <f t="shared" si="13"/>
        <v>-992</v>
      </c>
      <c r="S144" s="322">
        <f t="shared" si="13"/>
        <v>-132367</v>
      </c>
      <c r="T144" s="322">
        <f t="shared" si="14"/>
        <v>-1435.6</v>
      </c>
      <c r="U144" s="323">
        <f t="shared" si="14"/>
        <v>0</v>
      </c>
      <c r="V144" s="321">
        <f t="shared" si="15"/>
        <v>-528</v>
      </c>
      <c r="W144" s="322">
        <f t="shared" si="15"/>
        <v>-561420.24</v>
      </c>
      <c r="X144" s="322">
        <f t="shared" si="16"/>
        <v>-30765</v>
      </c>
      <c r="Y144" s="323">
        <f t="shared" si="16"/>
        <v>0</v>
      </c>
      <c r="Z144" s="311"/>
      <c r="AA144" s="298"/>
      <c r="AB144" s="311">
        <f t="shared" si="12"/>
        <v>0</v>
      </c>
      <c r="AC144" s="311">
        <f t="shared" si="12"/>
        <v>0</v>
      </c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:38" s="312" customFormat="1" ht="13.5" customHeight="1" x14ac:dyDescent="0.25">
      <c r="A145" s="313" t="s">
        <v>132</v>
      </c>
      <c r="B145" s="314" t="s">
        <v>536</v>
      </c>
      <c r="C145" s="314" t="s">
        <v>537</v>
      </c>
      <c r="D145" s="315">
        <v>512</v>
      </c>
      <c r="E145" s="316">
        <v>310715</v>
      </c>
      <c r="F145" s="316">
        <v>0</v>
      </c>
      <c r="G145" s="317">
        <v>0</v>
      </c>
      <c r="H145" s="315">
        <v>445</v>
      </c>
      <c r="I145" s="316">
        <v>446235.66</v>
      </c>
      <c r="J145" s="316">
        <v>0</v>
      </c>
      <c r="K145" s="317">
        <v>0</v>
      </c>
      <c r="L145" s="318">
        <v>360</v>
      </c>
      <c r="M145" s="319">
        <v>338339.6</v>
      </c>
      <c r="N145" s="319">
        <v>314699.59999999998</v>
      </c>
      <c r="O145" s="319">
        <v>23640</v>
      </c>
      <c r="P145" s="319">
        <v>0</v>
      </c>
      <c r="Q145" s="320">
        <v>0</v>
      </c>
      <c r="R145" s="321">
        <f t="shared" si="13"/>
        <v>-152</v>
      </c>
      <c r="S145" s="322">
        <f t="shared" si="13"/>
        <v>27624.599999999977</v>
      </c>
      <c r="T145" s="322">
        <f t="shared" si="14"/>
        <v>0</v>
      </c>
      <c r="U145" s="323">
        <f t="shared" si="14"/>
        <v>0</v>
      </c>
      <c r="V145" s="321">
        <f t="shared" si="15"/>
        <v>-85</v>
      </c>
      <c r="W145" s="322">
        <f t="shared" si="15"/>
        <v>-107896.06</v>
      </c>
      <c r="X145" s="322">
        <f t="shared" si="16"/>
        <v>0</v>
      </c>
      <c r="Y145" s="323">
        <f t="shared" si="16"/>
        <v>0</v>
      </c>
      <c r="Z145" s="311"/>
      <c r="AA145" s="298"/>
      <c r="AB145" s="311">
        <f t="shared" si="12"/>
        <v>0</v>
      </c>
      <c r="AC145" s="311">
        <f t="shared" si="12"/>
        <v>0</v>
      </c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:38" s="312" customFormat="1" ht="13.5" customHeight="1" x14ac:dyDescent="0.25">
      <c r="A146" s="313" t="s">
        <v>132</v>
      </c>
      <c r="B146" s="314" t="s">
        <v>538</v>
      </c>
      <c r="C146" s="314" t="s">
        <v>539</v>
      </c>
      <c r="D146" s="315">
        <v>3310</v>
      </c>
      <c r="E146" s="316">
        <v>2632050</v>
      </c>
      <c r="F146" s="316">
        <v>19670.400000000001</v>
      </c>
      <c r="G146" s="317">
        <v>0</v>
      </c>
      <c r="H146" s="315">
        <v>2679</v>
      </c>
      <c r="I146" s="316">
        <v>3020811.1</v>
      </c>
      <c r="J146" s="316">
        <v>4305</v>
      </c>
      <c r="K146" s="317">
        <v>0</v>
      </c>
      <c r="L146" s="318">
        <v>2360</v>
      </c>
      <c r="M146" s="319">
        <v>2960024.6999999997</v>
      </c>
      <c r="N146" s="319">
        <v>2869304.6999999997</v>
      </c>
      <c r="O146" s="319">
        <v>90720</v>
      </c>
      <c r="P146" s="319">
        <v>4305</v>
      </c>
      <c r="Q146" s="320">
        <v>0</v>
      </c>
      <c r="R146" s="321">
        <f t="shared" si="13"/>
        <v>-950</v>
      </c>
      <c r="S146" s="322">
        <f t="shared" si="13"/>
        <v>327974.69999999972</v>
      </c>
      <c r="T146" s="322">
        <f t="shared" si="14"/>
        <v>-15365.400000000001</v>
      </c>
      <c r="U146" s="323">
        <f t="shared" si="14"/>
        <v>0</v>
      </c>
      <c r="V146" s="321">
        <f t="shared" si="15"/>
        <v>-319</v>
      </c>
      <c r="W146" s="322">
        <f t="shared" si="15"/>
        <v>-60786.400000000373</v>
      </c>
      <c r="X146" s="322">
        <f t="shared" si="16"/>
        <v>0</v>
      </c>
      <c r="Y146" s="323">
        <f t="shared" si="16"/>
        <v>0</v>
      </c>
      <c r="Z146" s="311"/>
      <c r="AA146" s="298"/>
      <c r="AB146" s="311">
        <f t="shared" si="12"/>
        <v>0</v>
      </c>
      <c r="AC146" s="311">
        <f t="shared" si="12"/>
        <v>0</v>
      </c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:38" s="312" customFormat="1" ht="13.5" customHeight="1" x14ac:dyDescent="0.25">
      <c r="A147" s="313" t="s">
        <v>132</v>
      </c>
      <c r="B147" s="314" t="s">
        <v>540</v>
      </c>
      <c r="C147" s="314" t="s">
        <v>541</v>
      </c>
      <c r="D147" s="315">
        <v>299</v>
      </c>
      <c r="E147" s="316">
        <v>211220</v>
      </c>
      <c r="F147" s="316">
        <v>0</v>
      </c>
      <c r="G147" s="317">
        <v>0</v>
      </c>
      <c r="H147" s="315">
        <v>191</v>
      </c>
      <c r="I147" s="316">
        <v>249869.5</v>
      </c>
      <c r="J147" s="316">
        <v>0</v>
      </c>
      <c r="K147" s="317">
        <v>0</v>
      </c>
      <c r="L147" s="318">
        <v>226</v>
      </c>
      <c r="M147" s="319">
        <v>202773.5</v>
      </c>
      <c r="N147" s="319">
        <v>182013.5</v>
      </c>
      <c r="O147" s="319">
        <v>20760</v>
      </c>
      <c r="P147" s="319">
        <v>0</v>
      </c>
      <c r="Q147" s="320">
        <v>0</v>
      </c>
      <c r="R147" s="321">
        <f t="shared" si="13"/>
        <v>-73</v>
      </c>
      <c r="S147" s="322">
        <f t="shared" si="13"/>
        <v>-8446.5</v>
      </c>
      <c r="T147" s="322">
        <f t="shared" si="14"/>
        <v>0</v>
      </c>
      <c r="U147" s="323">
        <f t="shared" si="14"/>
        <v>0</v>
      </c>
      <c r="V147" s="321">
        <f t="shared" si="15"/>
        <v>35</v>
      </c>
      <c r="W147" s="322">
        <f t="shared" si="15"/>
        <v>-47096</v>
      </c>
      <c r="X147" s="322">
        <f t="shared" si="16"/>
        <v>0</v>
      </c>
      <c r="Y147" s="323">
        <f t="shared" si="16"/>
        <v>0</v>
      </c>
      <c r="Z147" s="311"/>
      <c r="AA147" s="298"/>
      <c r="AB147" s="311">
        <f t="shared" si="12"/>
        <v>0</v>
      </c>
      <c r="AC147" s="311">
        <f t="shared" si="12"/>
        <v>0</v>
      </c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:38" s="312" customFormat="1" ht="13.5" customHeight="1" x14ac:dyDescent="0.25">
      <c r="A148" s="313" t="s">
        <v>132</v>
      </c>
      <c r="B148" s="314" t="s">
        <v>542</v>
      </c>
      <c r="C148" s="314" t="s">
        <v>543</v>
      </c>
      <c r="D148" s="315">
        <v>0</v>
      </c>
      <c r="E148" s="316">
        <v>209172</v>
      </c>
      <c r="F148" s="316">
        <v>0</v>
      </c>
      <c r="G148" s="317">
        <v>0</v>
      </c>
      <c r="H148" s="315">
        <v>0</v>
      </c>
      <c r="I148" s="316">
        <v>266610</v>
      </c>
      <c r="J148" s="316">
        <v>0</v>
      </c>
      <c r="K148" s="317">
        <v>0</v>
      </c>
      <c r="L148" s="318">
        <v>0</v>
      </c>
      <c r="M148" s="319">
        <v>177760</v>
      </c>
      <c r="N148" s="319">
        <v>170800</v>
      </c>
      <c r="O148" s="319">
        <v>6960</v>
      </c>
      <c r="P148" s="319">
        <v>0</v>
      </c>
      <c r="Q148" s="320">
        <v>0</v>
      </c>
      <c r="R148" s="321">
        <f t="shared" si="13"/>
        <v>0</v>
      </c>
      <c r="S148" s="322">
        <f t="shared" si="13"/>
        <v>-31412</v>
      </c>
      <c r="T148" s="322">
        <f t="shared" si="14"/>
        <v>0</v>
      </c>
      <c r="U148" s="323">
        <f t="shared" si="14"/>
        <v>0</v>
      </c>
      <c r="V148" s="321">
        <f t="shared" si="15"/>
        <v>0</v>
      </c>
      <c r="W148" s="322">
        <f t="shared" si="15"/>
        <v>-88850</v>
      </c>
      <c r="X148" s="322">
        <f t="shared" si="16"/>
        <v>0</v>
      </c>
      <c r="Y148" s="323">
        <f t="shared" si="16"/>
        <v>0</v>
      </c>
      <c r="Z148" s="311"/>
      <c r="AA148" s="298"/>
      <c r="AB148" s="311">
        <f t="shared" si="12"/>
        <v>0</v>
      </c>
      <c r="AC148" s="311">
        <f t="shared" si="12"/>
        <v>0</v>
      </c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:38" s="312" customFormat="1" ht="13.5" customHeight="1" x14ac:dyDescent="0.25">
      <c r="A149" s="313" t="s">
        <v>132</v>
      </c>
      <c r="B149" s="314" t="s">
        <v>544</v>
      </c>
      <c r="C149" s="314" t="s">
        <v>545</v>
      </c>
      <c r="D149" s="315">
        <v>4146</v>
      </c>
      <c r="E149" s="316">
        <v>4769545.2</v>
      </c>
      <c r="F149" s="316">
        <v>10014</v>
      </c>
      <c r="G149" s="317">
        <v>5873047.1500000004</v>
      </c>
      <c r="H149" s="315">
        <v>4379</v>
      </c>
      <c r="I149" s="316">
        <v>10104413.060000001</v>
      </c>
      <c r="J149" s="316">
        <v>87177</v>
      </c>
      <c r="K149" s="317">
        <v>10110546.699999997</v>
      </c>
      <c r="L149" s="318">
        <v>4203</v>
      </c>
      <c r="M149" s="319">
        <v>5143271.5</v>
      </c>
      <c r="N149" s="319">
        <v>4816031.5</v>
      </c>
      <c r="O149" s="319">
        <v>327240</v>
      </c>
      <c r="P149" s="319">
        <v>31999</v>
      </c>
      <c r="Q149" s="320">
        <v>9431724.4200000018</v>
      </c>
      <c r="R149" s="321">
        <f t="shared" si="13"/>
        <v>57</v>
      </c>
      <c r="S149" s="322">
        <f t="shared" si="13"/>
        <v>373726.29999999981</v>
      </c>
      <c r="T149" s="322">
        <f t="shared" si="14"/>
        <v>21985</v>
      </c>
      <c r="U149" s="323">
        <f t="shared" si="14"/>
        <v>3558677.2700000014</v>
      </c>
      <c r="V149" s="321">
        <f t="shared" si="15"/>
        <v>-176</v>
      </c>
      <c r="W149" s="322">
        <f t="shared" si="15"/>
        <v>-4961141.5600000005</v>
      </c>
      <c r="X149" s="322">
        <f t="shared" si="16"/>
        <v>-55178</v>
      </c>
      <c r="Y149" s="323">
        <f t="shared" si="16"/>
        <v>-678822.2799999956</v>
      </c>
      <c r="Z149" s="311"/>
      <c r="AA149" s="298"/>
      <c r="AB149" s="311">
        <f t="shared" si="12"/>
        <v>0</v>
      </c>
      <c r="AC149" s="311">
        <f t="shared" si="12"/>
        <v>0</v>
      </c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:38" s="312" customFormat="1" ht="13.5" customHeight="1" x14ac:dyDescent="0.25">
      <c r="A150" s="313" t="s">
        <v>132</v>
      </c>
      <c r="B150" s="314" t="s">
        <v>546</v>
      </c>
      <c r="C150" s="314" t="s">
        <v>547</v>
      </c>
      <c r="D150" s="315">
        <v>1277</v>
      </c>
      <c r="E150" s="316">
        <v>833337</v>
      </c>
      <c r="F150" s="316">
        <v>0</v>
      </c>
      <c r="G150" s="317">
        <v>0</v>
      </c>
      <c r="H150" s="315">
        <v>882</v>
      </c>
      <c r="I150" s="316">
        <v>834077.2</v>
      </c>
      <c r="J150" s="316">
        <v>0</v>
      </c>
      <c r="K150" s="317">
        <v>0</v>
      </c>
      <c r="L150" s="318">
        <v>820</v>
      </c>
      <c r="M150" s="319">
        <v>931124.2</v>
      </c>
      <c r="N150" s="319">
        <v>864524.2</v>
      </c>
      <c r="O150" s="319">
        <v>66600</v>
      </c>
      <c r="P150" s="319">
        <v>0</v>
      </c>
      <c r="Q150" s="320">
        <v>0</v>
      </c>
      <c r="R150" s="321">
        <f t="shared" si="13"/>
        <v>-457</v>
      </c>
      <c r="S150" s="322">
        <f t="shared" si="13"/>
        <v>97787.199999999953</v>
      </c>
      <c r="T150" s="322">
        <f t="shared" si="14"/>
        <v>0</v>
      </c>
      <c r="U150" s="323">
        <f t="shared" si="14"/>
        <v>0</v>
      </c>
      <c r="V150" s="321">
        <f t="shared" si="15"/>
        <v>-62</v>
      </c>
      <c r="W150" s="322">
        <f t="shared" si="15"/>
        <v>97047</v>
      </c>
      <c r="X150" s="322">
        <f t="shared" si="16"/>
        <v>0</v>
      </c>
      <c r="Y150" s="323">
        <f t="shared" si="16"/>
        <v>0</v>
      </c>
      <c r="Z150" s="311"/>
      <c r="AA150" s="298"/>
      <c r="AB150" s="311">
        <f t="shared" si="12"/>
        <v>0</v>
      </c>
      <c r="AC150" s="311">
        <f t="shared" si="12"/>
        <v>0</v>
      </c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:38" s="312" customFormat="1" ht="13.5" customHeight="1" x14ac:dyDescent="0.25">
      <c r="A151" s="313" t="s">
        <v>132</v>
      </c>
      <c r="B151" s="314" t="s">
        <v>548</v>
      </c>
      <c r="C151" s="314" t="s">
        <v>549</v>
      </c>
      <c r="D151" s="315"/>
      <c r="E151" s="316"/>
      <c r="F151" s="316"/>
      <c r="G151" s="317"/>
      <c r="H151" s="315">
        <v>0</v>
      </c>
      <c r="I151" s="316">
        <v>296670</v>
      </c>
      <c r="J151" s="316">
        <v>0</v>
      </c>
      <c r="K151" s="317">
        <v>0</v>
      </c>
      <c r="L151" s="318">
        <v>0</v>
      </c>
      <c r="M151" s="319">
        <v>192300</v>
      </c>
      <c r="N151" s="319">
        <v>184260</v>
      </c>
      <c r="O151" s="319">
        <v>8040</v>
      </c>
      <c r="P151" s="319">
        <v>0</v>
      </c>
      <c r="Q151" s="320">
        <v>0</v>
      </c>
      <c r="R151" s="321">
        <f t="shared" si="13"/>
        <v>0</v>
      </c>
      <c r="S151" s="322">
        <f t="shared" si="13"/>
        <v>192300</v>
      </c>
      <c r="T151" s="322">
        <f t="shared" si="14"/>
        <v>0</v>
      </c>
      <c r="U151" s="323">
        <f t="shared" si="14"/>
        <v>0</v>
      </c>
      <c r="V151" s="321">
        <f t="shared" si="15"/>
        <v>0</v>
      </c>
      <c r="W151" s="322">
        <f t="shared" si="15"/>
        <v>-104370</v>
      </c>
      <c r="X151" s="322">
        <f t="shared" si="16"/>
        <v>0</v>
      </c>
      <c r="Y151" s="323">
        <f t="shared" si="16"/>
        <v>0</v>
      </c>
      <c r="Z151" s="311"/>
      <c r="AA151" s="298"/>
      <c r="AB151" s="311">
        <f t="shared" si="12"/>
        <v>0</v>
      </c>
      <c r="AC151" s="311">
        <f t="shared" si="12"/>
        <v>0</v>
      </c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:38" s="312" customFormat="1" ht="13.5" customHeight="1" x14ac:dyDescent="0.25">
      <c r="A152" s="313" t="s">
        <v>210</v>
      </c>
      <c r="B152" s="314" t="s">
        <v>550</v>
      </c>
      <c r="C152" s="314" t="s">
        <v>551</v>
      </c>
      <c r="D152" s="315">
        <v>2887</v>
      </c>
      <c r="E152" s="316">
        <v>2138508.2000000002</v>
      </c>
      <c r="F152" s="316">
        <v>0</v>
      </c>
      <c r="G152" s="317">
        <v>0</v>
      </c>
      <c r="H152" s="315">
        <v>1740</v>
      </c>
      <c r="I152" s="316">
        <v>3405268.48</v>
      </c>
      <c r="J152" s="316">
        <v>0</v>
      </c>
      <c r="K152" s="317">
        <v>0</v>
      </c>
      <c r="L152" s="318">
        <v>1281</v>
      </c>
      <c r="M152" s="319">
        <v>2210091.2799999993</v>
      </c>
      <c r="N152" s="319">
        <v>1955331.2799999996</v>
      </c>
      <c r="O152" s="319">
        <v>254760</v>
      </c>
      <c r="P152" s="319">
        <v>0</v>
      </c>
      <c r="Q152" s="320">
        <v>0</v>
      </c>
      <c r="R152" s="321">
        <f t="shared" si="13"/>
        <v>-1606</v>
      </c>
      <c r="S152" s="322">
        <f t="shared" si="13"/>
        <v>71583.079999999143</v>
      </c>
      <c r="T152" s="322">
        <f t="shared" si="14"/>
        <v>0</v>
      </c>
      <c r="U152" s="323">
        <f t="shared" si="14"/>
        <v>0</v>
      </c>
      <c r="V152" s="321">
        <f t="shared" si="15"/>
        <v>-459</v>
      </c>
      <c r="W152" s="322">
        <f t="shared" si="15"/>
        <v>-1195177.2000000007</v>
      </c>
      <c r="X152" s="322">
        <f t="shared" si="16"/>
        <v>0</v>
      </c>
      <c r="Y152" s="323">
        <f t="shared" si="16"/>
        <v>0</v>
      </c>
      <c r="Z152" s="311"/>
      <c r="AA152" s="298"/>
      <c r="AB152" s="311">
        <f t="shared" si="12"/>
        <v>0</v>
      </c>
      <c r="AC152" s="311">
        <f t="shared" si="12"/>
        <v>0</v>
      </c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:38" s="312" customFormat="1" ht="13.5" customHeight="1" x14ac:dyDescent="0.25">
      <c r="A153" s="313" t="s">
        <v>210</v>
      </c>
      <c r="B153" s="314" t="s">
        <v>552</v>
      </c>
      <c r="C153" s="314" t="s">
        <v>553</v>
      </c>
      <c r="D153" s="315">
        <v>421</v>
      </c>
      <c r="E153" s="316">
        <v>269293</v>
      </c>
      <c r="F153" s="316">
        <v>0</v>
      </c>
      <c r="G153" s="317">
        <v>0</v>
      </c>
      <c r="H153" s="315">
        <v>295</v>
      </c>
      <c r="I153" s="316">
        <v>417490</v>
      </c>
      <c r="J153" s="316">
        <v>0</v>
      </c>
      <c r="K153" s="317">
        <v>0</v>
      </c>
      <c r="L153" s="318">
        <v>205</v>
      </c>
      <c r="M153" s="319">
        <v>236588.26</v>
      </c>
      <c r="N153" s="319">
        <v>215708.26</v>
      </c>
      <c r="O153" s="319">
        <v>20880</v>
      </c>
      <c r="P153" s="319">
        <v>0</v>
      </c>
      <c r="Q153" s="320">
        <v>0</v>
      </c>
      <c r="R153" s="321">
        <f t="shared" si="13"/>
        <v>-216</v>
      </c>
      <c r="S153" s="322">
        <f t="shared" si="13"/>
        <v>-32704.739999999991</v>
      </c>
      <c r="T153" s="322">
        <f t="shared" si="14"/>
        <v>0</v>
      </c>
      <c r="U153" s="323">
        <f t="shared" si="14"/>
        <v>0</v>
      </c>
      <c r="V153" s="321">
        <f t="shared" si="15"/>
        <v>-90</v>
      </c>
      <c r="W153" s="322">
        <f t="shared" si="15"/>
        <v>-180901.74</v>
      </c>
      <c r="X153" s="322">
        <f t="shared" si="16"/>
        <v>0</v>
      </c>
      <c r="Y153" s="323">
        <f t="shared" si="16"/>
        <v>0</v>
      </c>
      <c r="Z153" s="311"/>
      <c r="AA153" s="298"/>
      <c r="AB153" s="311">
        <f t="shared" si="12"/>
        <v>0</v>
      </c>
      <c r="AC153" s="311">
        <f t="shared" si="12"/>
        <v>0</v>
      </c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:38" s="312" customFormat="1" ht="13.5" customHeight="1" x14ac:dyDescent="0.25">
      <c r="A154" s="313" t="s">
        <v>210</v>
      </c>
      <c r="B154" s="314" t="s">
        <v>554</v>
      </c>
      <c r="C154" s="314" t="s">
        <v>555</v>
      </c>
      <c r="D154" s="315">
        <v>286</v>
      </c>
      <c r="E154" s="316">
        <v>475678</v>
      </c>
      <c r="F154" s="316">
        <v>-1533.34</v>
      </c>
      <c r="G154" s="317">
        <v>0</v>
      </c>
      <c r="H154" s="315">
        <v>261</v>
      </c>
      <c r="I154" s="316">
        <v>614445.4</v>
      </c>
      <c r="J154" s="316">
        <v>0</v>
      </c>
      <c r="K154" s="317">
        <v>0</v>
      </c>
      <c r="L154" s="318">
        <v>282</v>
      </c>
      <c r="M154" s="319">
        <v>479562.34999999992</v>
      </c>
      <c r="N154" s="319">
        <v>461082.34999999992</v>
      </c>
      <c r="O154" s="319">
        <v>18480</v>
      </c>
      <c r="P154" s="319">
        <v>0</v>
      </c>
      <c r="Q154" s="320">
        <v>0</v>
      </c>
      <c r="R154" s="321">
        <f t="shared" si="13"/>
        <v>-4</v>
      </c>
      <c r="S154" s="322">
        <f t="shared" si="13"/>
        <v>3884.3499999999185</v>
      </c>
      <c r="T154" s="322">
        <f t="shared" si="14"/>
        <v>1533.34</v>
      </c>
      <c r="U154" s="323">
        <f t="shared" si="14"/>
        <v>0</v>
      </c>
      <c r="V154" s="321">
        <f t="shared" si="15"/>
        <v>21</v>
      </c>
      <c r="W154" s="322">
        <f t="shared" si="15"/>
        <v>-134883.0500000001</v>
      </c>
      <c r="X154" s="322">
        <f t="shared" si="16"/>
        <v>0</v>
      </c>
      <c r="Y154" s="323">
        <f t="shared" si="16"/>
        <v>0</v>
      </c>
      <c r="Z154" s="311"/>
      <c r="AA154" s="298"/>
      <c r="AB154" s="311">
        <f t="shared" si="12"/>
        <v>0</v>
      </c>
      <c r="AC154" s="311">
        <f t="shared" si="12"/>
        <v>0</v>
      </c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:38" s="312" customFormat="1" ht="13.5" customHeight="1" x14ac:dyDescent="0.25">
      <c r="A155" s="313" t="s">
        <v>210</v>
      </c>
      <c r="B155" s="314" t="s">
        <v>556</v>
      </c>
      <c r="C155" s="314" t="s">
        <v>557</v>
      </c>
      <c r="D155" s="315">
        <v>125</v>
      </c>
      <c r="E155" s="316">
        <v>40924</v>
      </c>
      <c r="F155" s="316">
        <v>0</v>
      </c>
      <c r="G155" s="317">
        <v>0</v>
      </c>
      <c r="H155" s="315">
        <v>125</v>
      </c>
      <c r="I155" s="316">
        <v>63049.3</v>
      </c>
      <c r="J155" s="316">
        <v>0</v>
      </c>
      <c r="K155" s="317">
        <v>0</v>
      </c>
      <c r="L155" s="318">
        <v>31</v>
      </c>
      <c r="M155" s="319">
        <v>57523.5</v>
      </c>
      <c r="N155" s="319">
        <v>44683.5</v>
      </c>
      <c r="O155" s="319">
        <v>12840</v>
      </c>
      <c r="P155" s="319">
        <v>0</v>
      </c>
      <c r="Q155" s="320">
        <v>0</v>
      </c>
      <c r="R155" s="321">
        <f t="shared" si="13"/>
        <v>-94</v>
      </c>
      <c r="S155" s="322">
        <f t="shared" si="13"/>
        <v>16599.5</v>
      </c>
      <c r="T155" s="322">
        <f t="shared" si="14"/>
        <v>0</v>
      </c>
      <c r="U155" s="323">
        <f t="shared" si="14"/>
        <v>0</v>
      </c>
      <c r="V155" s="321">
        <f t="shared" si="15"/>
        <v>-94</v>
      </c>
      <c r="W155" s="322">
        <f t="shared" si="15"/>
        <v>-5525.8000000000029</v>
      </c>
      <c r="X155" s="322">
        <f t="shared" si="16"/>
        <v>0</v>
      </c>
      <c r="Y155" s="323">
        <f t="shared" si="16"/>
        <v>0</v>
      </c>
      <c r="Z155" s="311"/>
      <c r="AA155" s="298"/>
      <c r="AB155" s="311">
        <f t="shared" si="12"/>
        <v>0</v>
      </c>
      <c r="AC155" s="311">
        <f t="shared" si="12"/>
        <v>0</v>
      </c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:38" s="312" customFormat="1" ht="13.5" customHeight="1" x14ac:dyDescent="0.25">
      <c r="A156" s="313" t="s">
        <v>210</v>
      </c>
      <c r="B156" s="314" t="s">
        <v>558</v>
      </c>
      <c r="C156" s="314" t="s">
        <v>559</v>
      </c>
      <c r="D156" s="315">
        <v>0</v>
      </c>
      <c r="E156" s="316">
        <v>192334</v>
      </c>
      <c r="F156" s="316">
        <v>0</v>
      </c>
      <c r="G156" s="317">
        <v>0</v>
      </c>
      <c r="H156" s="315">
        <v>0</v>
      </c>
      <c r="I156" s="316">
        <v>282777</v>
      </c>
      <c r="J156" s="316">
        <v>0</v>
      </c>
      <c r="K156" s="317">
        <v>0</v>
      </c>
      <c r="L156" s="318">
        <v>0</v>
      </c>
      <c r="M156" s="319">
        <v>170117</v>
      </c>
      <c r="N156" s="319">
        <v>164717</v>
      </c>
      <c r="O156" s="319">
        <v>5400</v>
      </c>
      <c r="P156" s="319">
        <v>0</v>
      </c>
      <c r="Q156" s="320">
        <v>0</v>
      </c>
      <c r="R156" s="321">
        <f t="shared" si="13"/>
        <v>0</v>
      </c>
      <c r="S156" s="322">
        <f t="shared" si="13"/>
        <v>-22217</v>
      </c>
      <c r="T156" s="322">
        <f t="shared" si="14"/>
        <v>0</v>
      </c>
      <c r="U156" s="323">
        <f t="shared" si="14"/>
        <v>0</v>
      </c>
      <c r="V156" s="321">
        <f t="shared" si="15"/>
        <v>0</v>
      </c>
      <c r="W156" s="322">
        <f t="shared" si="15"/>
        <v>-112660</v>
      </c>
      <c r="X156" s="322">
        <f t="shared" si="16"/>
        <v>0</v>
      </c>
      <c r="Y156" s="323">
        <f t="shared" si="16"/>
        <v>0</v>
      </c>
      <c r="Z156" s="311"/>
      <c r="AA156" s="298"/>
      <c r="AB156" s="311">
        <f t="shared" si="12"/>
        <v>0</v>
      </c>
      <c r="AC156" s="311">
        <f t="shared" si="12"/>
        <v>0</v>
      </c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:38" s="312" customFormat="1" ht="13.5" customHeight="1" x14ac:dyDescent="0.25">
      <c r="A157" s="313" t="s">
        <v>134</v>
      </c>
      <c r="B157" s="314" t="s">
        <v>560</v>
      </c>
      <c r="C157" s="314" t="s">
        <v>561</v>
      </c>
      <c r="D157" s="315">
        <v>466</v>
      </c>
      <c r="E157" s="316">
        <v>234162</v>
      </c>
      <c r="F157" s="316">
        <v>0</v>
      </c>
      <c r="G157" s="317">
        <v>0</v>
      </c>
      <c r="H157" s="315">
        <v>400</v>
      </c>
      <c r="I157" s="316">
        <v>326151.30000000005</v>
      </c>
      <c r="J157" s="316">
        <v>0</v>
      </c>
      <c r="K157" s="317">
        <v>0</v>
      </c>
      <c r="L157" s="318">
        <v>308</v>
      </c>
      <c r="M157" s="319">
        <v>257043.8</v>
      </c>
      <c r="N157" s="319">
        <v>219843.8</v>
      </c>
      <c r="O157" s="319">
        <v>37200</v>
      </c>
      <c r="P157" s="319">
        <v>0</v>
      </c>
      <c r="Q157" s="320">
        <v>0</v>
      </c>
      <c r="R157" s="321">
        <f t="shared" si="13"/>
        <v>-158</v>
      </c>
      <c r="S157" s="322">
        <f t="shared" si="13"/>
        <v>22881.799999999988</v>
      </c>
      <c r="T157" s="322">
        <f t="shared" si="14"/>
        <v>0</v>
      </c>
      <c r="U157" s="323">
        <f t="shared" si="14"/>
        <v>0</v>
      </c>
      <c r="V157" s="321">
        <f t="shared" si="15"/>
        <v>-92</v>
      </c>
      <c r="W157" s="322">
        <f t="shared" si="15"/>
        <v>-69107.500000000058</v>
      </c>
      <c r="X157" s="322">
        <f t="shared" si="16"/>
        <v>0</v>
      </c>
      <c r="Y157" s="323">
        <f t="shared" si="16"/>
        <v>0</v>
      </c>
      <c r="Z157" s="311"/>
      <c r="AA157" s="298"/>
      <c r="AB157" s="311">
        <f t="shared" si="12"/>
        <v>0</v>
      </c>
      <c r="AC157" s="311">
        <f t="shared" si="12"/>
        <v>0</v>
      </c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:38" s="312" customFormat="1" ht="13.5" customHeight="1" x14ac:dyDescent="0.25">
      <c r="A158" s="313" t="s">
        <v>134</v>
      </c>
      <c r="B158" s="314" t="s">
        <v>562</v>
      </c>
      <c r="C158" s="314" t="s">
        <v>563</v>
      </c>
      <c r="D158" s="315">
        <v>578</v>
      </c>
      <c r="E158" s="316">
        <v>375974</v>
      </c>
      <c r="F158" s="316">
        <v>0</v>
      </c>
      <c r="G158" s="317">
        <v>0</v>
      </c>
      <c r="H158" s="315">
        <v>475</v>
      </c>
      <c r="I158" s="316">
        <v>428340.1</v>
      </c>
      <c r="J158" s="316">
        <v>0</v>
      </c>
      <c r="K158" s="317">
        <v>0</v>
      </c>
      <c r="L158" s="318">
        <v>291</v>
      </c>
      <c r="M158" s="319">
        <v>325767.7</v>
      </c>
      <c r="N158" s="319">
        <v>285327.7</v>
      </c>
      <c r="O158" s="319">
        <v>40440</v>
      </c>
      <c r="P158" s="319">
        <v>0</v>
      </c>
      <c r="Q158" s="320">
        <v>0</v>
      </c>
      <c r="R158" s="321">
        <f t="shared" si="13"/>
        <v>-287</v>
      </c>
      <c r="S158" s="322">
        <f t="shared" si="13"/>
        <v>-50206.299999999988</v>
      </c>
      <c r="T158" s="322">
        <f t="shared" si="14"/>
        <v>0</v>
      </c>
      <c r="U158" s="323">
        <f t="shared" si="14"/>
        <v>0</v>
      </c>
      <c r="V158" s="321">
        <f t="shared" si="15"/>
        <v>-184</v>
      </c>
      <c r="W158" s="322">
        <f t="shared" si="15"/>
        <v>-102572.39999999997</v>
      </c>
      <c r="X158" s="322">
        <f t="shared" si="16"/>
        <v>0</v>
      </c>
      <c r="Y158" s="323">
        <f t="shared" si="16"/>
        <v>0</v>
      </c>
      <c r="Z158" s="311"/>
      <c r="AA158" s="298"/>
      <c r="AB158" s="311">
        <f t="shared" si="12"/>
        <v>0</v>
      </c>
      <c r="AC158" s="311">
        <f t="shared" si="12"/>
        <v>0</v>
      </c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:38" s="312" customFormat="1" ht="13.5" customHeight="1" x14ac:dyDescent="0.25">
      <c r="A159" s="313" t="s">
        <v>134</v>
      </c>
      <c r="B159" s="314" t="s">
        <v>564</v>
      </c>
      <c r="C159" s="314" t="s">
        <v>565</v>
      </c>
      <c r="D159" s="315">
        <v>597</v>
      </c>
      <c r="E159" s="316">
        <v>367053.6</v>
      </c>
      <c r="F159" s="316">
        <v>0</v>
      </c>
      <c r="G159" s="317">
        <v>0</v>
      </c>
      <c r="H159" s="315">
        <v>627</v>
      </c>
      <c r="I159" s="316">
        <v>496493.19999999995</v>
      </c>
      <c r="J159" s="316">
        <v>0</v>
      </c>
      <c r="K159" s="317">
        <v>0</v>
      </c>
      <c r="L159" s="318">
        <v>463</v>
      </c>
      <c r="M159" s="319">
        <v>347914.49999999994</v>
      </c>
      <c r="N159" s="319">
        <v>293794.49999999994</v>
      </c>
      <c r="O159" s="319">
        <v>54120</v>
      </c>
      <c r="P159" s="319">
        <v>0</v>
      </c>
      <c r="Q159" s="320">
        <v>0</v>
      </c>
      <c r="R159" s="321">
        <f t="shared" si="13"/>
        <v>-134</v>
      </c>
      <c r="S159" s="322">
        <f t="shared" si="13"/>
        <v>-19139.100000000035</v>
      </c>
      <c r="T159" s="322">
        <f t="shared" si="14"/>
        <v>0</v>
      </c>
      <c r="U159" s="323">
        <f t="shared" si="14"/>
        <v>0</v>
      </c>
      <c r="V159" s="321">
        <f t="shared" si="15"/>
        <v>-164</v>
      </c>
      <c r="W159" s="322">
        <f t="shared" si="15"/>
        <v>-148578.70000000001</v>
      </c>
      <c r="X159" s="322">
        <f t="shared" si="16"/>
        <v>0</v>
      </c>
      <c r="Y159" s="323">
        <f t="shared" si="16"/>
        <v>0</v>
      </c>
      <c r="Z159" s="311"/>
      <c r="AA159" s="298"/>
      <c r="AB159" s="311">
        <f t="shared" si="12"/>
        <v>0</v>
      </c>
      <c r="AC159" s="311">
        <f t="shared" si="12"/>
        <v>0</v>
      </c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:38" s="312" customFormat="1" ht="13.5" customHeight="1" x14ac:dyDescent="0.25">
      <c r="A160" s="313" t="s">
        <v>134</v>
      </c>
      <c r="B160" s="314" t="s">
        <v>566</v>
      </c>
      <c r="C160" s="314" t="s">
        <v>567</v>
      </c>
      <c r="D160" s="315">
        <v>168</v>
      </c>
      <c r="E160" s="316">
        <v>118334</v>
      </c>
      <c r="F160" s="316">
        <v>0</v>
      </c>
      <c r="G160" s="317">
        <v>0</v>
      </c>
      <c r="H160" s="315">
        <v>134</v>
      </c>
      <c r="I160" s="316">
        <v>130564</v>
      </c>
      <c r="J160" s="316">
        <v>0</v>
      </c>
      <c r="K160" s="317">
        <v>0</v>
      </c>
      <c r="L160" s="318">
        <v>144</v>
      </c>
      <c r="M160" s="319">
        <v>121366.39999999999</v>
      </c>
      <c r="N160" s="319">
        <v>100606.39999999999</v>
      </c>
      <c r="O160" s="319">
        <v>20760</v>
      </c>
      <c r="P160" s="319">
        <v>0</v>
      </c>
      <c r="Q160" s="320">
        <v>0</v>
      </c>
      <c r="R160" s="321">
        <f t="shared" si="13"/>
        <v>-24</v>
      </c>
      <c r="S160" s="322">
        <f t="shared" si="13"/>
        <v>3032.3999999999942</v>
      </c>
      <c r="T160" s="322">
        <f t="shared" si="14"/>
        <v>0</v>
      </c>
      <c r="U160" s="323">
        <f t="shared" si="14"/>
        <v>0</v>
      </c>
      <c r="V160" s="321">
        <f t="shared" si="15"/>
        <v>10</v>
      </c>
      <c r="W160" s="322">
        <f t="shared" si="15"/>
        <v>-9197.6000000000058</v>
      </c>
      <c r="X160" s="322">
        <f t="shared" si="16"/>
        <v>0</v>
      </c>
      <c r="Y160" s="323">
        <f t="shared" si="16"/>
        <v>0</v>
      </c>
      <c r="Z160" s="311"/>
      <c r="AA160" s="298"/>
      <c r="AB160" s="311">
        <f t="shared" si="12"/>
        <v>0</v>
      </c>
      <c r="AC160" s="311">
        <f t="shared" si="12"/>
        <v>0</v>
      </c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:38" s="312" customFormat="1" ht="13.5" customHeight="1" x14ac:dyDescent="0.25">
      <c r="A161" s="313" t="s">
        <v>134</v>
      </c>
      <c r="B161" s="314" t="s">
        <v>568</v>
      </c>
      <c r="C161" s="314" t="s">
        <v>569</v>
      </c>
      <c r="D161" s="315">
        <v>0</v>
      </c>
      <c r="E161" s="316">
        <v>30036</v>
      </c>
      <c r="F161" s="316">
        <v>0</v>
      </c>
      <c r="G161" s="317">
        <v>0</v>
      </c>
      <c r="H161" s="315">
        <v>0</v>
      </c>
      <c r="I161" s="316">
        <v>36653</v>
      </c>
      <c r="J161" s="316">
        <v>0</v>
      </c>
      <c r="K161" s="317">
        <v>0</v>
      </c>
      <c r="L161" s="318">
        <v>0</v>
      </c>
      <c r="M161" s="319">
        <v>23436</v>
      </c>
      <c r="N161" s="319">
        <v>23436</v>
      </c>
      <c r="O161" s="319">
        <v>0</v>
      </c>
      <c r="P161" s="319">
        <v>0</v>
      </c>
      <c r="Q161" s="320">
        <v>0</v>
      </c>
      <c r="R161" s="321">
        <f t="shared" si="13"/>
        <v>0</v>
      </c>
      <c r="S161" s="322">
        <f t="shared" si="13"/>
        <v>-6600</v>
      </c>
      <c r="T161" s="322">
        <f t="shared" si="14"/>
        <v>0</v>
      </c>
      <c r="U161" s="323">
        <f t="shared" si="14"/>
        <v>0</v>
      </c>
      <c r="V161" s="321">
        <f t="shared" si="15"/>
        <v>0</v>
      </c>
      <c r="W161" s="322">
        <f t="shared" si="15"/>
        <v>-13217</v>
      </c>
      <c r="X161" s="322">
        <f t="shared" si="16"/>
        <v>0</v>
      </c>
      <c r="Y161" s="323">
        <f t="shared" si="16"/>
        <v>0</v>
      </c>
      <c r="Z161" s="311"/>
      <c r="AA161" s="298"/>
      <c r="AB161" s="311">
        <f t="shared" si="12"/>
        <v>0</v>
      </c>
      <c r="AC161" s="311">
        <f t="shared" si="12"/>
        <v>0</v>
      </c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:38" s="312" customFormat="1" ht="13.5" customHeight="1" x14ac:dyDescent="0.25">
      <c r="A162" s="313" t="s">
        <v>134</v>
      </c>
      <c r="B162" s="314" t="s">
        <v>570</v>
      </c>
      <c r="C162" s="314" t="s">
        <v>571</v>
      </c>
      <c r="D162" s="315">
        <v>0</v>
      </c>
      <c r="E162" s="316">
        <v>483200</v>
      </c>
      <c r="F162" s="316">
        <v>0</v>
      </c>
      <c r="G162" s="317">
        <v>0</v>
      </c>
      <c r="H162" s="315">
        <v>0</v>
      </c>
      <c r="I162" s="316">
        <v>640754</v>
      </c>
      <c r="J162" s="316">
        <v>0</v>
      </c>
      <c r="K162" s="317">
        <v>0</v>
      </c>
      <c r="L162" s="318">
        <v>0</v>
      </c>
      <c r="M162" s="319">
        <v>428046</v>
      </c>
      <c r="N162" s="319">
        <v>428046</v>
      </c>
      <c r="O162" s="319">
        <v>0</v>
      </c>
      <c r="P162" s="319">
        <v>0</v>
      </c>
      <c r="Q162" s="320">
        <v>0</v>
      </c>
      <c r="R162" s="321">
        <f t="shared" si="13"/>
        <v>0</v>
      </c>
      <c r="S162" s="322">
        <f t="shared" si="13"/>
        <v>-55154</v>
      </c>
      <c r="T162" s="322">
        <f t="shared" si="14"/>
        <v>0</v>
      </c>
      <c r="U162" s="323">
        <f t="shared" si="14"/>
        <v>0</v>
      </c>
      <c r="V162" s="321">
        <f t="shared" si="15"/>
        <v>0</v>
      </c>
      <c r="W162" s="322">
        <f t="shared" si="15"/>
        <v>-212708</v>
      </c>
      <c r="X162" s="322">
        <f t="shared" si="16"/>
        <v>0</v>
      </c>
      <c r="Y162" s="323">
        <f t="shared" si="16"/>
        <v>0</v>
      </c>
      <c r="Z162" s="311"/>
      <c r="AA162" s="298"/>
      <c r="AB162" s="311">
        <f t="shared" si="12"/>
        <v>0</v>
      </c>
      <c r="AC162" s="311">
        <f t="shared" si="12"/>
        <v>0</v>
      </c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:38" s="312" customFormat="1" ht="13.5" customHeight="1" x14ac:dyDescent="0.25">
      <c r="A163" s="313" t="s">
        <v>134</v>
      </c>
      <c r="B163" s="314" t="s">
        <v>572</v>
      </c>
      <c r="C163" s="314" t="s">
        <v>573</v>
      </c>
      <c r="D163" s="315">
        <v>0</v>
      </c>
      <c r="E163" s="316">
        <v>19723</v>
      </c>
      <c r="F163" s="316">
        <v>0</v>
      </c>
      <c r="G163" s="317">
        <v>0</v>
      </c>
      <c r="H163" s="315">
        <v>0</v>
      </c>
      <c r="I163" s="316">
        <v>20015</v>
      </c>
      <c r="J163" s="316">
        <v>0</v>
      </c>
      <c r="K163" s="317">
        <v>0</v>
      </c>
      <c r="L163" s="318">
        <v>0</v>
      </c>
      <c r="M163" s="319">
        <v>13565</v>
      </c>
      <c r="N163" s="319">
        <v>13565</v>
      </c>
      <c r="O163" s="319">
        <v>0</v>
      </c>
      <c r="P163" s="319">
        <v>0</v>
      </c>
      <c r="Q163" s="320">
        <v>0</v>
      </c>
      <c r="R163" s="321">
        <f t="shared" si="13"/>
        <v>0</v>
      </c>
      <c r="S163" s="322">
        <f t="shared" si="13"/>
        <v>-6158</v>
      </c>
      <c r="T163" s="322">
        <f t="shared" si="14"/>
        <v>0</v>
      </c>
      <c r="U163" s="323">
        <f t="shared" si="14"/>
        <v>0</v>
      </c>
      <c r="V163" s="321">
        <f t="shared" si="15"/>
        <v>0</v>
      </c>
      <c r="W163" s="322">
        <f t="shared" si="15"/>
        <v>-6450</v>
      </c>
      <c r="X163" s="322">
        <f t="shared" si="16"/>
        <v>0</v>
      </c>
      <c r="Y163" s="323">
        <f t="shared" si="16"/>
        <v>0</v>
      </c>
      <c r="Z163" s="311"/>
      <c r="AA163" s="298"/>
      <c r="AB163" s="311">
        <f t="shared" si="12"/>
        <v>0</v>
      </c>
      <c r="AC163" s="311">
        <f t="shared" si="12"/>
        <v>0</v>
      </c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:38" s="312" customFormat="1" ht="13.5" customHeight="1" x14ac:dyDescent="0.25">
      <c r="A164" s="313" t="s">
        <v>134</v>
      </c>
      <c r="B164" s="314" t="s">
        <v>574</v>
      </c>
      <c r="C164" s="314" t="s">
        <v>575</v>
      </c>
      <c r="D164" s="315">
        <v>0</v>
      </c>
      <c r="E164" s="316">
        <v>2850</v>
      </c>
      <c r="F164" s="316">
        <v>0</v>
      </c>
      <c r="G164" s="317">
        <v>0</v>
      </c>
      <c r="H164" s="315">
        <v>0</v>
      </c>
      <c r="I164" s="316">
        <v>4329</v>
      </c>
      <c r="J164" s="316">
        <v>0</v>
      </c>
      <c r="K164" s="317">
        <v>0</v>
      </c>
      <c r="L164" s="318">
        <v>0</v>
      </c>
      <c r="M164" s="319">
        <v>1544</v>
      </c>
      <c r="N164" s="319">
        <v>1544</v>
      </c>
      <c r="O164" s="319">
        <v>0</v>
      </c>
      <c r="P164" s="319">
        <v>0</v>
      </c>
      <c r="Q164" s="320">
        <v>0</v>
      </c>
      <c r="R164" s="321">
        <f t="shared" si="13"/>
        <v>0</v>
      </c>
      <c r="S164" s="322">
        <f t="shared" si="13"/>
        <v>-1306</v>
      </c>
      <c r="T164" s="322">
        <f t="shared" si="14"/>
        <v>0</v>
      </c>
      <c r="U164" s="323">
        <f t="shared" si="14"/>
        <v>0</v>
      </c>
      <c r="V164" s="321">
        <f t="shared" si="15"/>
        <v>0</v>
      </c>
      <c r="W164" s="322">
        <f t="shared" si="15"/>
        <v>-2785</v>
      </c>
      <c r="X164" s="322">
        <f t="shared" si="16"/>
        <v>0</v>
      </c>
      <c r="Y164" s="323">
        <f t="shared" si="16"/>
        <v>0</v>
      </c>
      <c r="Z164" s="311"/>
      <c r="AA164" s="298"/>
      <c r="AB164" s="311">
        <f t="shared" si="12"/>
        <v>0</v>
      </c>
      <c r="AC164" s="311">
        <f t="shared" si="12"/>
        <v>0</v>
      </c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:38" s="312" customFormat="1" ht="13.5" customHeight="1" x14ac:dyDescent="0.25">
      <c r="A165" s="313" t="s">
        <v>134</v>
      </c>
      <c r="B165" s="314" t="s">
        <v>576</v>
      </c>
      <c r="C165" s="314" t="s">
        <v>577</v>
      </c>
      <c r="D165" s="315">
        <v>9506</v>
      </c>
      <c r="E165" s="316">
        <v>8339425.2000000002</v>
      </c>
      <c r="F165" s="316">
        <v>160111.12</v>
      </c>
      <c r="G165" s="317">
        <v>7594791.7200000016</v>
      </c>
      <c r="H165" s="315">
        <v>7739</v>
      </c>
      <c r="I165" s="316">
        <v>13120976.32</v>
      </c>
      <c r="J165" s="316">
        <v>221461</v>
      </c>
      <c r="K165" s="317">
        <v>8026949.8599999994</v>
      </c>
      <c r="L165" s="318">
        <v>6397</v>
      </c>
      <c r="M165" s="319">
        <v>10306452.66</v>
      </c>
      <c r="N165" s="319">
        <v>9359652.6600000001</v>
      </c>
      <c r="O165" s="319">
        <v>946800</v>
      </c>
      <c r="P165" s="319">
        <v>70051</v>
      </c>
      <c r="Q165" s="320">
        <v>7797984.8000000026</v>
      </c>
      <c r="R165" s="321">
        <f t="shared" si="13"/>
        <v>-3109</v>
      </c>
      <c r="S165" s="322">
        <f t="shared" si="13"/>
        <v>1967027.46</v>
      </c>
      <c r="T165" s="322">
        <f t="shared" si="14"/>
        <v>-90060.12</v>
      </c>
      <c r="U165" s="323">
        <f t="shared" si="14"/>
        <v>203193.08000000101</v>
      </c>
      <c r="V165" s="321">
        <f t="shared" si="15"/>
        <v>-1342</v>
      </c>
      <c r="W165" s="322">
        <f t="shared" si="15"/>
        <v>-2814523.66</v>
      </c>
      <c r="X165" s="322">
        <f t="shared" si="16"/>
        <v>-151410</v>
      </c>
      <c r="Y165" s="323">
        <f t="shared" si="16"/>
        <v>-228965.0599999968</v>
      </c>
      <c r="Z165" s="311"/>
      <c r="AA165" s="298"/>
      <c r="AB165" s="311">
        <f t="shared" si="12"/>
        <v>0</v>
      </c>
      <c r="AC165" s="311">
        <f t="shared" si="12"/>
        <v>0</v>
      </c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:38" s="312" customFormat="1" ht="13.5" customHeight="1" x14ac:dyDescent="0.25">
      <c r="A166" s="313" t="s">
        <v>134</v>
      </c>
      <c r="B166" s="314" t="s">
        <v>578</v>
      </c>
      <c r="C166" s="314" t="s">
        <v>579</v>
      </c>
      <c r="D166" s="315">
        <v>2601</v>
      </c>
      <c r="E166" s="316">
        <v>1524402</v>
      </c>
      <c r="F166" s="316">
        <v>71018</v>
      </c>
      <c r="G166" s="317">
        <v>896379.04999999993</v>
      </c>
      <c r="H166" s="315">
        <v>2338</v>
      </c>
      <c r="I166" s="316">
        <v>2218634.6399999997</v>
      </c>
      <c r="J166" s="316">
        <v>99638</v>
      </c>
      <c r="K166" s="317">
        <v>703010.17999999993</v>
      </c>
      <c r="L166" s="318">
        <v>2068</v>
      </c>
      <c r="M166" s="319">
        <v>1611612.1800000002</v>
      </c>
      <c r="N166" s="319">
        <v>1480812.1800000002</v>
      </c>
      <c r="O166" s="319">
        <v>130800</v>
      </c>
      <c r="P166" s="319">
        <v>30240</v>
      </c>
      <c r="Q166" s="320">
        <v>813108.5199999999</v>
      </c>
      <c r="R166" s="321">
        <f t="shared" si="13"/>
        <v>-533</v>
      </c>
      <c r="S166" s="322">
        <f t="shared" si="13"/>
        <v>87210.180000000168</v>
      </c>
      <c r="T166" s="322">
        <f t="shared" si="14"/>
        <v>-40778</v>
      </c>
      <c r="U166" s="323">
        <f t="shared" si="14"/>
        <v>-83270.530000000028</v>
      </c>
      <c r="V166" s="321">
        <f t="shared" si="15"/>
        <v>-270</v>
      </c>
      <c r="W166" s="322">
        <f t="shared" si="15"/>
        <v>-607022.4599999995</v>
      </c>
      <c r="X166" s="322">
        <f t="shared" si="16"/>
        <v>-69398</v>
      </c>
      <c r="Y166" s="323">
        <f t="shared" si="16"/>
        <v>110098.33999999997</v>
      </c>
      <c r="Z166" s="311"/>
      <c r="AA166" s="298"/>
      <c r="AB166" s="311">
        <f t="shared" si="12"/>
        <v>0</v>
      </c>
      <c r="AC166" s="311">
        <f t="shared" si="12"/>
        <v>0</v>
      </c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:38" s="312" customFormat="1" ht="13.5" customHeight="1" x14ac:dyDescent="0.25">
      <c r="A167" s="313" t="s">
        <v>134</v>
      </c>
      <c r="B167" s="314" t="s">
        <v>580</v>
      </c>
      <c r="C167" s="314" t="s">
        <v>581</v>
      </c>
      <c r="D167" s="315">
        <v>1431</v>
      </c>
      <c r="E167" s="316">
        <v>1359001</v>
      </c>
      <c r="F167" s="316">
        <v>57810</v>
      </c>
      <c r="G167" s="317">
        <v>0</v>
      </c>
      <c r="H167" s="315">
        <v>1010</v>
      </c>
      <c r="I167" s="316">
        <v>1418366.7999999998</v>
      </c>
      <c r="J167" s="316">
        <v>80988</v>
      </c>
      <c r="K167" s="317">
        <v>0</v>
      </c>
      <c r="L167" s="318">
        <v>726</v>
      </c>
      <c r="M167" s="319">
        <v>1371872.5</v>
      </c>
      <c r="N167" s="319">
        <v>1276112.5</v>
      </c>
      <c r="O167" s="319">
        <v>95760</v>
      </c>
      <c r="P167" s="319">
        <v>19473</v>
      </c>
      <c r="Q167" s="320">
        <v>0</v>
      </c>
      <c r="R167" s="321">
        <f t="shared" si="13"/>
        <v>-705</v>
      </c>
      <c r="S167" s="322">
        <f t="shared" si="13"/>
        <v>12871.5</v>
      </c>
      <c r="T167" s="322">
        <f t="shared" si="14"/>
        <v>-38337</v>
      </c>
      <c r="U167" s="323">
        <f t="shared" si="14"/>
        <v>0</v>
      </c>
      <c r="V167" s="321">
        <f t="shared" si="15"/>
        <v>-284</v>
      </c>
      <c r="W167" s="322">
        <f t="shared" si="15"/>
        <v>-46494.299999999814</v>
      </c>
      <c r="X167" s="322">
        <f t="shared" si="16"/>
        <v>-61515</v>
      </c>
      <c r="Y167" s="323">
        <f t="shared" si="16"/>
        <v>0</v>
      </c>
      <c r="Z167" s="311"/>
      <c r="AA167" s="298"/>
      <c r="AB167" s="311">
        <f t="shared" si="12"/>
        <v>0</v>
      </c>
      <c r="AC167" s="311">
        <f t="shared" si="12"/>
        <v>0</v>
      </c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:38" s="312" customFormat="1" ht="13.5" customHeight="1" x14ac:dyDescent="0.25">
      <c r="A168" s="313" t="s">
        <v>134</v>
      </c>
      <c r="B168" s="314" t="s">
        <v>582</v>
      </c>
      <c r="C168" s="314" t="s">
        <v>583</v>
      </c>
      <c r="D168" s="315">
        <v>86</v>
      </c>
      <c r="E168" s="316">
        <v>43600</v>
      </c>
      <c r="F168" s="316">
        <v>0</v>
      </c>
      <c r="G168" s="317">
        <v>0</v>
      </c>
      <c r="H168" s="315">
        <v>78</v>
      </c>
      <c r="I168" s="316">
        <v>54549.9</v>
      </c>
      <c r="J168" s="316">
        <v>0</v>
      </c>
      <c r="K168" s="317">
        <v>0</v>
      </c>
      <c r="L168" s="318">
        <v>43</v>
      </c>
      <c r="M168" s="319">
        <v>52664.52</v>
      </c>
      <c r="N168" s="319">
        <v>39104.519999999997</v>
      </c>
      <c r="O168" s="319">
        <v>13560</v>
      </c>
      <c r="P168" s="319">
        <v>0</v>
      </c>
      <c r="Q168" s="320">
        <v>0</v>
      </c>
      <c r="R168" s="321">
        <f t="shared" si="13"/>
        <v>-43</v>
      </c>
      <c r="S168" s="322">
        <f t="shared" si="13"/>
        <v>9064.5199999999968</v>
      </c>
      <c r="T168" s="322">
        <f t="shared" si="14"/>
        <v>0</v>
      </c>
      <c r="U168" s="323">
        <f t="shared" si="14"/>
        <v>0</v>
      </c>
      <c r="V168" s="321">
        <f t="shared" si="15"/>
        <v>-35</v>
      </c>
      <c r="W168" s="322">
        <f t="shared" si="15"/>
        <v>-1885.3800000000047</v>
      </c>
      <c r="X168" s="322">
        <f t="shared" si="16"/>
        <v>0</v>
      </c>
      <c r="Y168" s="323">
        <f t="shared" si="16"/>
        <v>0</v>
      </c>
      <c r="Z168" s="311"/>
      <c r="AA168" s="298"/>
      <c r="AB168" s="311">
        <f t="shared" si="12"/>
        <v>0</v>
      </c>
      <c r="AC168" s="311">
        <f t="shared" si="12"/>
        <v>0</v>
      </c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:38" s="312" customFormat="1" ht="13.5" customHeight="1" x14ac:dyDescent="0.25">
      <c r="A169" s="313" t="s">
        <v>134</v>
      </c>
      <c r="B169" s="314" t="s">
        <v>584</v>
      </c>
      <c r="C169" s="314" t="s">
        <v>585</v>
      </c>
      <c r="D169" s="315">
        <v>1762</v>
      </c>
      <c r="E169" s="316">
        <v>2097578.4</v>
      </c>
      <c r="F169" s="316">
        <v>1245</v>
      </c>
      <c r="G169" s="317">
        <v>0</v>
      </c>
      <c r="H169" s="315">
        <v>1601</v>
      </c>
      <c r="I169" s="316">
        <v>2927276.7</v>
      </c>
      <c r="J169" s="316">
        <v>1464</v>
      </c>
      <c r="K169" s="317">
        <v>0</v>
      </c>
      <c r="L169" s="318">
        <v>1599</v>
      </c>
      <c r="M169" s="319">
        <v>1948737.7600000002</v>
      </c>
      <c r="N169" s="319">
        <v>1826817.7600000002</v>
      </c>
      <c r="O169" s="319">
        <v>121920</v>
      </c>
      <c r="P169" s="319">
        <v>0</v>
      </c>
      <c r="Q169" s="320">
        <v>0</v>
      </c>
      <c r="R169" s="321">
        <f t="shared" si="13"/>
        <v>-163</v>
      </c>
      <c r="S169" s="322">
        <f t="shared" si="13"/>
        <v>-148840.63999999966</v>
      </c>
      <c r="T169" s="322">
        <f t="shared" si="14"/>
        <v>-1245</v>
      </c>
      <c r="U169" s="323">
        <f t="shared" si="14"/>
        <v>0</v>
      </c>
      <c r="V169" s="321">
        <f t="shared" si="15"/>
        <v>-2</v>
      </c>
      <c r="W169" s="322">
        <f t="shared" si="15"/>
        <v>-978538.94</v>
      </c>
      <c r="X169" s="322">
        <f t="shared" si="16"/>
        <v>-1464</v>
      </c>
      <c r="Y169" s="323">
        <f t="shared" si="16"/>
        <v>0</v>
      </c>
      <c r="Z169" s="311"/>
      <c r="AA169" s="298"/>
      <c r="AB169" s="311">
        <f t="shared" si="12"/>
        <v>0</v>
      </c>
      <c r="AC169" s="311">
        <f t="shared" si="12"/>
        <v>0</v>
      </c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:38" s="312" customFormat="1" ht="13.5" customHeight="1" x14ac:dyDescent="0.25">
      <c r="A170" s="313" t="s">
        <v>134</v>
      </c>
      <c r="B170" s="314" t="s">
        <v>586</v>
      </c>
      <c r="C170" s="314" t="s">
        <v>587</v>
      </c>
      <c r="D170" s="315">
        <v>1372</v>
      </c>
      <c r="E170" s="316">
        <v>4051153.5999999996</v>
      </c>
      <c r="F170" s="316">
        <v>80066.600000000006</v>
      </c>
      <c r="G170" s="317">
        <v>0</v>
      </c>
      <c r="H170" s="315">
        <v>1667</v>
      </c>
      <c r="I170" s="316">
        <v>6544714.5399999991</v>
      </c>
      <c r="J170" s="316">
        <v>86292</v>
      </c>
      <c r="K170" s="317">
        <v>0</v>
      </c>
      <c r="L170" s="318">
        <v>2069</v>
      </c>
      <c r="M170" s="319">
        <v>6098985.6600000001</v>
      </c>
      <c r="N170" s="319">
        <v>5824065.6600000001</v>
      </c>
      <c r="O170" s="319">
        <v>274920</v>
      </c>
      <c r="P170" s="319">
        <v>34231</v>
      </c>
      <c r="Q170" s="320">
        <v>0</v>
      </c>
      <c r="R170" s="321">
        <f t="shared" si="13"/>
        <v>697</v>
      </c>
      <c r="S170" s="322">
        <f t="shared" si="13"/>
        <v>2047832.0600000005</v>
      </c>
      <c r="T170" s="322">
        <f t="shared" si="14"/>
        <v>-45835.600000000006</v>
      </c>
      <c r="U170" s="323">
        <f t="shared" si="14"/>
        <v>0</v>
      </c>
      <c r="V170" s="321">
        <f t="shared" si="15"/>
        <v>402</v>
      </c>
      <c r="W170" s="322">
        <f t="shared" si="15"/>
        <v>-445728.87999999896</v>
      </c>
      <c r="X170" s="322">
        <f t="shared" si="16"/>
        <v>-52061</v>
      </c>
      <c r="Y170" s="323">
        <f t="shared" si="16"/>
        <v>0</v>
      </c>
      <c r="Z170" s="311"/>
      <c r="AA170" s="298"/>
      <c r="AB170" s="311">
        <f t="shared" si="12"/>
        <v>0</v>
      </c>
      <c r="AC170" s="311">
        <f t="shared" si="12"/>
        <v>0</v>
      </c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:38" s="312" customFormat="1" ht="13.5" customHeight="1" x14ac:dyDescent="0.25">
      <c r="A171" s="313" t="s">
        <v>134</v>
      </c>
      <c r="B171" s="314" t="s">
        <v>588</v>
      </c>
      <c r="C171" s="314" t="s">
        <v>589</v>
      </c>
      <c r="D171" s="315">
        <v>750</v>
      </c>
      <c r="E171" s="316">
        <v>1248410</v>
      </c>
      <c r="F171" s="316">
        <v>120</v>
      </c>
      <c r="G171" s="317">
        <v>0</v>
      </c>
      <c r="H171" s="315">
        <v>645</v>
      </c>
      <c r="I171" s="316">
        <v>1621447.6</v>
      </c>
      <c r="J171" s="316">
        <v>0</v>
      </c>
      <c r="K171" s="317">
        <v>0</v>
      </c>
      <c r="L171" s="318">
        <v>634</v>
      </c>
      <c r="M171" s="319">
        <v>1124125.7999999998</v>
      </c>
      <c r="N171" s="319">
        <v>1081165.7999999998</v>
      </c>
      <c r="O171" s="319">
        <v>42960</v>
      </c>
      <c r="P171" s="319">
        <v>0</v>
      </c>
      <c r="Q171" s="320">
        <v>0</v>
      </c>
      <c r="R171" s="321">
        <f t="shared" si="13"/>
        <v>-116</v>
      </c>
      <c r="S171" s="322">
        <f t="shared" si="13"/>
        <v>-124284.20000000019</v>
      </c>
      <c r="T171" s="322">
        <f t="shared" si="14"/>
        <v>-120</v>
      </c>
      <c r="U171" s="323">
        <f t="shared" si="14"/>
        <v>0</v>
      </c>
      <c r="V171" s="321">
        <f t="shared" si="15"/>
        <v>-11</v>
      </c>
      <c r="W171" s="322">
        <f t="shared" si="15"/>
        <v>-497321.80000000028</v>
      </c>
      <c r="X171" s="322">
        <f t="shared" si="16"/>
        <v>0</v>
      </c>
      <c r="Y171" s="323">
        <f t="shared" si="16"/>
        <v>0</v>
      </c>
      <c r="Z171" s="311"/>
      <c r="AA171" s="298"/>
      <c r="AB171" s="311">
        <f t="shared" si="12"/>
        <v>0</v>
      </c>
      <c r="AC171" s="311">
        <f t="shared" si="12"/>
        <v>0</v>
      </c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:38" s="312" customFormat="1" ht="13.5" customHeight="1" x14ac:dyDescent="0.25">
      <c r="A172" s="313" t="s">
        <v>134</v>
      </c>
      <c r="B172" s="314" t="s">
        <v>590</v>
      </c>
      <c r="C172" s="314" t="s">
        <v>591</v>
      </c>
      <c r="D172" s="315">
        <v>882</v>
      </c>
      <c r="E172" s="316">
        <v>687499</v>
      </c>
      <c r="F172" s="316">
        <v>0</v>
      </c>
      <c r="G172" s="317">
        <v>0</v>
      </c>
      <c r="H172" s="315">
        <v>722</v>
      </c>
      <c r="I172" s="316">
        <v>722672.29999999993</v>
      </c>
      <c r="J172" s="316">
        <v>0</v>
      </c>
      <c r="K172" s="317">
        <v>0</v>
      </c>
      <c r="L172" s="318">
        <v>683</v>
      </c>
      <c r="M172" s="319">
        <v>801679.8</v>
      </c>
      <c r="N172" s="319">
        <v>706399.8</v>
      </c>
      <c r="O172" s="319">
        <v>95280</v>
      </c>
      <c r="P172" s="319">
        <v>0</v>
      </c>
      <c r="Q172" s="320">
        <v>0</v>
      </c>
      <c r="R172" s="321">
        <f t="shared" si="13"/>
        <v>-199</v>
      </c>
      <c r="S172" s="322">
        <f t="shared" si="13"/>
        <v>114180.80000000005</v>
      </c>
      <c r="T172" s="322">
        <f t="shared" si="14"/>
        <v>0</v>
      </c>
      <c r="U172" s="323">
        <f t="shared" si="14"/>
        <v>0</v>
      </c>
      <c r="V172" s="321">
        <f t="shared" si="15"/>
        <v>-39</v>
      </c>
      <c r="W172" s="322">
        <f t="shared" si="15"/>
        <v>79007.500000000116</v>
      </c>
      <c r="X172" s="322">
        <f t="shared" si="16"/>
        <v>0</v>
      </c>
      <c r="Y172" s="323">
        <f t="shared" si="16"/>
        <v>0</v>
      </c>
      <c r="Z172" s="311"/>
      <c r="AA172" s="298"/>
      <c r="AB172" s="311">
        <f t="shared" si="12"/>
        <v>0</v>
      </c>
      <c r="AC172" s="311">
        <f t="shared" si="12"/>
        <v>0</v>
      </c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:38" s="312" customFormat="1" ht="13.5" customHeight="1" x14ac:dyDescent="0.25">
      <c r="A173" s="313" t="s">
        <v>134</v>
      </c>
      <c r="B173" s="314" t="s">
        <v>592</v>
      </c>
      <c r="C173" s="314" t="s">
        <v>593</v>
      </c>
      <c r="D173" s="315">
        <v>808</v>
      </c>
      <c r="E173" s="316">
        <v>588808.19999999995</v>
      </c>
      <c r="F173" s="316">
        <v>0</v>
      </c>
      <c r="G173" s="317">
        <v>0</v>
      </c>
      <c r="H173" s="315">
        <v>501</v>
      </c>
      <c r="I173" s="316">
        <v>701599.5</v>
      </c>
      <c r="J173" s="316">
        <v>0</v>
      </c>
      <c r="K173" s="317">
        <v>0</v>
      </c>
      <c r="L173" s="318">
        <v>396</v>
      </c>
      <c r="M173" s="319">
        <v>613424.52</v>
      </c>
      <c r="N173" s="319">
        <v>543944.52</v>
      </c>
      <c r="O173" s="319">
        <v>69480</v>
      </c>
      <c r="P173" s="319">
        <v>0</v>
      </c>
      <c r="Q173" s="320">
        <v>0</v>
      </c>
      <c r="R173" s="321">
        <f t="shared" si="13"/>
        <v>-412</v>
      </c>
      <c r="S173" s="322">
        <f t="shared" si="13"/>
        <v>24616.320000000065</v>
      </c>
      <c r="T173" s="322">
        <f t="shared" si="14"/>
        <v>0</v>
      </c>
      <c r="U173" s="323">
        <f t="shared" si="14"/>
        <v>0</v>
      </c>
      <c r="V173" s="321">
        <f t="shared" si="15"/>
        <v>-105</v>
      </c>
      <c r="W173" s="322">
        <f t="shared" si="15"/>
        <v>-88174.979999999981</v>
      </c>
      <c r="X173" s="322">
        <f t="shared" si="16"/>
        <v>0</v>
      </c>
      <c r="Y173" s="323">
        <f t="shared" si="16"/>
        <v>0</v>
      </c>
      <c r="Z173" s="311"/>
      <c r="AA173" s="298"/>
      <c r="AB173" s="311">
        <f t="shared" si="12"/>
        <v>0</v>
      </c>
      <c r="AC173" s="311">
        <f t="shared" si="12"/>
        <v>0</v>
      </c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:38" s="312" customFormat="1" ht="13.5" customHeight="1" x14ac:dyDescent="0.25">
      <c r="A174" s="313" t="s">
        <v>134</v>
      </c>
      <c r="B174" s="314" t="s">
        <v>594</v>
      </c>
      <c r="C174" s="314" t="s">
        <v>595</v>
      </c>
      <c r="D174" s="315">
        <v>775</v>
      </c>
      <c r="E174" s="316">
        <v>459067</v>
      </c>
      <c r="F174" s="316">
        <v>0</v>
      </c>
      <c r="G174" s="317">
        <v>0</v>
      </c>
      <c r="H174" s="315">
        <v>842</v>
      </c>
      <c r="I174" s="316">
        <v>683416.75</v>
      </c>
      <c r="J174" s="316">
        <v>0</v>
      </c>
      <c r="K174" s="317">
        <v>0</v>
      </c>
      <c r="L174" s="318">
        <v>662</v>
      </c>
      <c r="M174" s="319">
        <v>461714.5</v>
      </c>
      <c r="N174" s="319">
        <v>410474.5</v>
      </c>
      <c r="O174" s="319">
        <v>51240</v>
      </c>
      <c r="P174" s="319">
        <v>0</v>
      </c>
      <c r="Q174" s="320">
        <v>0</v>
      </c>
      <c r="R174" s="321">
        <f t="shared" si="13"/>
        <v>-113</v>
      </c>
      <c r="S174" s="322">
        <f t="shared" si="13"/>
        <v>2647.5</v>
      </c>
      <c r="T174" s="322">
        <f t="shared" si="14"/>
        <v>0</v>
      </c>
      <c r="U174" s="323">
        <f t="shared" si="14"/>
        <v>0</v>
      </c>
      <c r="V174" s="321">
        <f t="shared" si="15"/>
        <v>-180</v>
      </c>
      <c r="W174" s="322">
        <f t="shared" si="15"/>
        <v>-221702.25</v>
      </c>
      <c r="X174" s="322">
        <f t="shared" si="16"/>
        <v>0</v>
      </c>
      <c r="Y174" s="323">
        <f t="shared" si="16"/>
        <v>0</v>
      </c>
      <c r="Z174" s="311"/>
      <c r="AA174" s="298"/>
      <c r="AB174" s="311">
        <f t="shared" si="12"/>
        <v>0</v>
      </c>
      <c r="AC174" s="311">
        <f t="shared" si="12"/>
        <v>0</v>
      </c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:38" s="312" customFormat="1" ht="13.5" customHeight="1" x14ac:dyDescent="0.25">
      <c r="A175" s="313" t="s">
        <v>141</v>
      </c>
      <c r="B175" s="314" t="s">
        <v>596</v>
      </c>
      <c r="C175" s="314" t="s">
        <v>597</v>
      </c>
      <c r="D175" s="315">
        <v>2434</v>
      </c>
      <c r="E175" s="316">
        <v>1827114</v>
      </c>
      <c r="F175" s="316">
        <v>0</v>
      </c>
      <c r="G175" s="317">
        <v>0</v>
      </c>
      <c r="H175" s="315">
        <v>1751</v>
      </c>
      <c r="I175" s="316">
        <v>1688279.5599999998</v>
      </c>
      <c r="J175" s="316">
        <v>0</v>
      </c>
      <c r="K175" s="317">
        <v>0</v>
      </c>
      <c r="L175" s="318">
        <v>1565</v>
      </c>
      <c r="M175" s="319">
        <v>1879184.5000000002</v>
      </c>
      <c r="N175" s="319">
        <v>1721264.5000000002</v>
      </c>
      <c r="O175" s="319">
        <v>157920</v>
      </c>
      <c r="P175" s="319">
        <v>0</v>
      </c>
      <c r="Q175" s="320">
        <v>0</v>
      </c>
      <c r="R175" s="321">
        <f t="shared" si="13"/>
        <v>-869</v>
      </c>
      <c r="S175" s="322">
        <f t="shared" si="13"/>
        <v>52070.500000000233</v>
      </c>
      <c r="T175" s="322">
        <f t="shared" si="14"/>
        <v>0</v>
      </c>
      <c r="U175" s="323">
        <f t="shared" si="14"/>
        <v>0</v>
      </c>
      <c r="V175" s="321">
        <f t="shared" si="15"/>
        <v>-186</v>
      </c>
      <c r="W175" s="322">
        <f t="shared" si="15"/>
        <v>190904.94000000041</v>
      </c>
      <c r="X175" s="322">
        <f t="shared" si="16"/>
        <v>0</v>
      </c>
      <c r="Y175" s="323">
        <f t="shared" si="16"/>
        <v>0</v>
      </c>
      <c r="Z175" s="311"/>
      <c r="AA175" s="298"/>
      <c r="AB175" s="311">
        <f t="shared" si="12"/>
        <v>0</v>
      </c>
      <c r="AC175" s="311">
        <f t="shared" si="12"/>
        <v>0</v>
      </c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:38" s="312" customFormat="1" ht="13.5" customHeight="1" x14ac:dyDescent="0.25">
      <c r="A176" s="313" t="s">
        <v>141</v>
      </c>
      <c r="B176" s="314" t="s">
        <v>598</v>
      </c>
      <c r="C176" s="314" t="s">
        <v>599</v>
      </c>
      <c r="D176" s="315">
        <v>852</v>
      </c>
      <c r="E176" s="316">
        <v>287501</v>
      </c>
      <c r="F176" s="316">
        <v>0</v>
      </c>
      <c r="G176" s="317">
        <v>0</v>
      </c>
      <c r="H176" s="315"/>
      <c r="I176" s="316"/>
      <c r="J176" s="316">
        <v>0</v>
      </c>
      <c r="K176" s="317">
        <v>0</v>
      </c>
      <c r="L176" s="318">
        <v>0</v>
      </c>
      <c r="M176" s="319">
        <v>0</v>
      </c>
      <c r="N176" s="319">
        <v>0</v>
      </c>
      <c r="O176" s="319">
        <v>0</v>
      </c>
      <c r="P176" s="319">
        <v>0</v>
      </c>
      <c r="Q176" s="320">
        <v>0</v>
      </c>
      <c r="R176" s="321">
        <f t="shared" si="13"/>
        <v>-852</v>
      </c>
      <c r="S176" s="322">
        <f t="shared" si="13"/>
        <v>-287501</v>
      </c>
      <c r="T176" s="322">
        <f t="shared" si="14"/>
        <v>0</v>
      </c>
      <c r="U176" s="323">
        <f t="shared" si="14"/>
        <v>0</v>
      </c>
      <c r="V176" s="321">
        <f t="shared" si="15"/>
        <v>0</v>
      </c>
      <c r="W176" s="322">
        <f t="shared" si="15"/>
        <v>0</v>
      </c>
      <c r="X176" s="322">
        <f t="shared" si="16"/>
        <v>0</v>
      </c>
      <c r="Y176" s="323">
        <f t="shared" si="16"/>
        <v>0</v>
      </c>
      <c r="Z176" s="311"/>
      <c r="AA176" s="298"/>
      <c r="AB176" s="311">
        <f t="shared" si="12"/>
        <v>0</v>
      </c>
      <c r="AC176" s="311">
        <f t="shared" si="12"/>
        <v>0</v>
      </c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:38" s="312" customFormat="1" ht="13.5" customHeight="1" x14ac:dyDescent="0.25">
      <c r="A177" s="313" t="s">
        <v>141</v>
      </c>
      <c r="B177" s="314" t="s">
        <v>600</v>
      </c>
      <c r="C177" s="314" t="s">
        <v>601</v>
      </c>
      <c r="D177" s="315"/>
      <c r="E177" s="316"/>
      <c r="F177" s="316"/>
      <c r="G177" s="317"/>
      <c r="H177" s="315">
        <v>941</v>
      </c>
      <c r="I177" s="316">
        <v>373226.7</v>
      </c>
      <c r="J177" s="316"/>
      <c r="K177" s="317"/>
      <c r="L177" s="318">
        <v>431</v>
      </c>
      <c r="M177" s="319">
        <v>311608</v>
      </c>
      <c r="N177" s="319">
        <v>283168</v>
      </c>
      <c r="O177" s="319">
        <v>28440</v>
      </c>
      <c r="P177" s="319">
        <v>0</v>
      </c>
      <c r="Q177" s="320">
        <v>0</v>
      </c>
      <c r="R177" s="321">
        <f t="shared" si="13"/>
        <v>431</v>
      </c>
      <c r="S177" s="322">
        <f t="shared" si="13"/>
        <v>311608</v>
      </c>
      <c r="T177" s="322">
        <f t="shared" si="14"/>
        <v>0</v>
      </c>
      <c r="U177" s="323">
        <f t="shared" si="14"/>
        <v>0</v>
      </c>
      <c r="V177" s="321">
        <f t="shared" si="15"/>
        <v>-510</v>
      </c>
      <c r="W177" s="322">
        <f t="shared" si="15"/>
        <v>-61618.700000000012</v>
      </c>
      <c r="X177" s="322">
        <f t="shared" si="16"/>
        <v>0</v>
      </c>
      <c r="Y177" s="323">
        <f t="shared" si="16"/>
        <v>0</v>
      </c>
      <c r="Z177" s="311"/>
      <c r="AA177" s="298"/>
      <c r="AB177" s="311">
        <f t="shared" si="12"/>
        <v>0</v>
      </c>
      <c r="AC177" s="311">
        <f t="shared" si="12"/>
        <v>0</v>
      </c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:38" s="312" customFormat="1" ht="13.5" customHeight="1" x14ac:dyDescent="0.25">
      <c r="A178" s="313" t="s">
        <v>141</v>
      </c>
      <c r="B178" s="314" t="s">
        <v>602</v>
      </c>
      <c r="C178" s="314" t="s">
        <v>603</v>
      </c>
      <c r="D178" s="315">
        <v>922</v>
      </c>
      <c r="E178" s="316">
        <v>308858</v>
      </c>
      <c r="F178" s="316">
        <v>0</v>
      </c>
      <c r="G178" s="317">
        <v>0</v>
      </c>
      <c r="H178" s="315">
        <v>1003</v>
      </c>
      <c r="I178" s="316">
        <v>396271.7</v>
      </c>
      <c r="J178" s="316">
        <v>0</v>
      </c>
      <c r="K178" s="317">
        <v>0</v>
      </c>
      <c r="L178" s="318">
        <v>181</v>
      </c>
      <c r="M178" s="319">
        <v>326249.19999999995</v>
      </c>
      <c r="N178" s="319">
        <v>299369.19999999995</v>
      </c>
      <c r="O178" s="319">
        <v>26880</v>
      </c>
      <c r="P178" s="319">
        <v>0</v>
      </c>
      <c r="Q178" s="320">
        <v>0</v>
      </c>
      <c r="R178" s="321">
        <f t="shared" si="13"/>
        <v>-741</v>
      </c>
      <c r="S178" s="322">
        <f t="shared" si="13"/>
        <v>17391.199999999953</v>
      </c>
      <c r="T178" s="322">
        <f t="shared" si="14"/>
        <v>0</v>
      </c>
      <c r="U178" s="323">
        <f t="shared" si="14"/>
        <v>0</v>
      </c>
      <c r="V178" s="321">
        <f t="shared" si="15"/>
        <v>-822</v>
      </c>
      <c r="W178" s="322">
        <f t="shared" si="15"/>
        <v>-70022.500000000058</v>
      </c>
      <c r="X178" s="322">
        <f t="shared" si="16"/>
        <v>0</v>
      </c>
      <c r="Y178" s="323">
        <f t="shared" si="16"/>
        <v>0</v>
      </c>
      <c r="Z178" s="311"/>
      <c r="AA178" s="298"/>
      <c r="AB178" s="311">
        <f t="shared" si="12"/>
        <v>0</v>
      </c>
      <c r="AC178" s="311">
        <f t="shared" si="12"/>
        <v>0</v>
      </c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:38" s="312" customFormat="1" ht="13.5" customHeight="1" x14ac:dyDescent="0.25">
      <c r="A179" s="313" t="s">
        <v>141</v>
      </c>
      <c r="B179" s="314" t="s">
        <v>604</v>
      </c>
      <c r="C179" s="314" t="s">
        <v>605</v>
      </c>
      <c r="D179" s="315">
        <v>0</v>
      </c>
      <c r="E179" s="316">
        <v>21660</v>
      </c>
      <c r="F179" s="316">
        <v>0</v>
      </c>
      <c r="G179" s="317">
        <v>0</v>
      </c>
      <c r="H179" s="315">
        <v>0</v>
      </c>
      <c r="I179" s="316">
        <v>23108</v>
      </c>
      <c r="J179" s="316">
        <v>0</v>
      </c>
      <c r="K179" s="317">
        <v>0</v>
      </c>
      <c r="L179" s="318">
        <v>0</v>
      </c>
      <c r="M179" s="319">
        <v>6835</v>
      </c>
      <c r="N179" s="319">
        <v>6835</v>
      </c>
      <c r="O179" s="319">
        <v>0</v>
      </c>
      <c r="P179" s="319">
        <v>0</v>
      </c>
      <c r="Q179" s="320">
        <v>0</v>
      </c>
      <c r="R179" s="321">
        <f t="shared" si="13"/>
        <v>0</v>
      </c>
      <c r="S179" s="322">
        <f t="shared" si="13"/>
        <v>-14825</v>
      </c>
      <c r="T179" s="322">
        <f t="shared" si="14"/>
        <v>0</v>
      </c>
      <c r="U179" s="323">
        <f t="shared" si="14"/>
        <v>0</v>
      </c>
      <c r="V179" s="321">
        <f t="shared" si="15"/>
        <v>0</v>
      </c>
      <c r="W179" s="322">
        <f t="shared" si="15"/>
        <v>-16273</v>
      </c>
      <c r="X179" s="322">
        <f t="shared" si="16"/>
        <v>0</v>
      </c>
      <c r="Y179" s="323">
        <f t="shared" si="16"/>
        <v>0</v>
      </c>
      <c r="Z179" s="311"/>
      <c r="AA179" s="298"/>
      <c r="AB179" s="311">
        <f t="shared" si="12"/>
        <v>0</v>
      </c>
      <c r="AC179" s="311">
        <f t="shared" si="12"/>
        <v>0</v>
      </c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:38" s="312" customFormat="1" ht="13.5" customHeight="1" x14ac:dyDescent="0.25">
      <c r="A180" s="313" t="s">
        <v>141</v>
      </c>
      <c r="B180" s="314" t="s">
        <v>606</v>
      </c>
      <c r="C180" s="314" t="s">
        <v>607</v>
      </c>
      <c r="D180" s="315">
        <v>1337</v>
      </c>
      <c r="E180" s="316">
        <v>840622</v>
      </c>
      <c r="F180" s="316">
        <v>0</v>
      </c>
      <c r="G180" s="317">
        <v>0</v>
      </c>
      <c r="H180" s="315">
        <v>824</v>
      </c>
      <c r="I180" s="316">
        <v>994117.80000000016</v>
      </c>
      <c r="J180" s="316">
        <v>0</v>
      </c>
      <c r="K180" s="317">
        <v>0</v>
      </c>
      <c r="L180" s="318">
        <v>866</v>
      </c>
      <c r="M180" s="319">
        <v>848310.40000000014</v>
      </c>
      <c r="N180" s="319">
        <v>767310.40000000014</v>
      </c>
      <c r="O180" s="319">
        <v>81000</v>
      </c>
      <c r="P180" s="319">
        <v>0</v>
      </c>
      <c r="Q180" s="320">
        <v>0</v>
      </c>
      <c r="R180" s="321">
        <f t="shared" si="13"/>
        <v>-471</v>
      </c>
      <c r="S180" s="322">
        <f t="shared" si="13"/>
        <v>7688.4000000001397</v>
      </c>
      <c r="T180" s="322">
        <f t="shared" si="14"/>
        <v>0</v>
      </c>
      <c r="U180" s="323">
        <f t="shared" si="14"/>
        <v>0</v>
      </c>
      <c r="V180" s="321">
        <f t="shared" si="15"/>
        <v>42</v>
      </c>
      <c r="W180" s="322">
        <f t="shared" si="15"/>
        <v>-145807.40000000002</v>
      </c>
      <c r="X180" s="322">
        <f t="shared" si="16"/>
        <v>0</v>
      </c>
      <c r="Y180" s="323">
        <f t="shared" si="16"/>
        <v>0</v>
      </c>
      <c r="Z180" s="311"/>
      <c r="AA180" s="298"/>
      <c r="AB180" s="311">
        <f t="shared" si="12"/>
        <v>0</v>
      </c>
      <c r="AC180" s="311">
        <f t="shared" si="12"/>
        <v>0</v>
      </c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:38" s="312" customFormat="1" ht="13.5" customHeight="1" x14ac:dyDescent="0.25">
      <c r="A181" s="313" t="s">
        <v>141</v>
      </c>
      <c r="B181" s="314" t="s">
        <v>608</v>
      </c>
      <c r="C181" s="314" t="s">
        <v>609</v>
      </c>
      <c r="D181" s="315">
        <v>945</v>
      </c>
      <c r="E181" s="316">
        <v>267877</v>
      </c>
      <c r="F181" s="316">
        <v>0</v>
      </c>
      <c r="G181" s="317">
        <v>0</v>
      </c>
      <c r="H181" s="315">
        <v>885</v>
      </c>
      <c r="I181" s="316">
        <v>358972.9</v>
      </c>
      <c r="J181" s="316">
        <v>0</v>
      </c>
      <c r="K181" s="317">
        <v>0</v>
      </c>
      <c r="L181" s="318">
        <v>518</v>
      </c>
      <c r="M181" s="319">
        <v>326747.90000000002</v>
      </c>
      <c r="N181" s="319">
        <v>299627.90000000002</v>
      </c>
      <c r="O181" s="319">
        <v>27120</v>
      </c>
      <c r="P181" s="319">
        <v>0</v>
      </c>
      <c r="Q181" s="320">
        <v>0</v>
      </c>
      <c r="R181" s="321">
        <f t="shared" si="13"/>
        <v>-427</v>
      </c>
      <c r="S181" s="322">
        <f t="shared" si="13"/>
        <v>58870.900000000023</v>
      </c>
      <c r="T181" s="322">
        <f t="shared" si="14"/>
        <v>0</v>
      </c>
      <c r="U181" s="323">
        <f t="shared" si="14"/>
        <v>0</v>
      </c>
      <c r="V181" s="321">
        <f t="shared" si="15"/>
        <v>-367</v>
      </c>
      <c r="W181" s="322">
        <f t="shared" si="15"/>
        <v>-32225</v>
      </c>
      <c r="X181" s="322">
        <f t="shared" si="16"/>
        <v>0</v>
      </c>
      <c r="Y181" s="323">
        <f t="shared" si="16"/>
        <v>0</v>
      </c>
      <c r="Z181" s="311"/>
      <c r="AA181" s="298"/>
      <c r="AB181" s="311">
        <f t="shared" si="12"/>
        <v>0</v>
      </c>
      <c r="AC181" s="311">
        <f t="shared" si="12"/>
        <v>0</v>
      </c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:38" s="312" customFormat="1" ht="13.5" customHeight="1" x14ac:dyDescent="0.25">
      <c r="A182" s="313" t="s">
        <v>141</v>
      </c>
      <c r="B182" s="314" t="s">
        <v>610</v>
      </c>
      <c r="C182" s="314" t="s">
        <v>611</v>
      </c>
      <c r="D182" s="315">
        <v>0</v>
      </c>
      <c r="E182" s="316">
        <v>7696</v>
      </c>
      <c r="F182" s="316">
        <v>0</v>
      </c>
      <c r="G182" s="317">
        <v>0</v>
      </c>
      <c r="H182" s="315">
        <v>0</v>
      </c>
      <c r="I182" s="316">
        <v>9156</v>
      </c>
      <c r="J182" s="316">
        <v>0</v>
      </c>
      <c r="K182" s="317">
        <v>0</v>
      </c>
      <c r="L182" s="318">
        <v>0</v>
      </c>
      <c r="M182" s="319">
        <v>8729</v>
      </c>
      <c r="N182" s="319">
        <v>8729</v>
      </c>
      <c r="O182" s="319">
        <v>0</v>
      </c>
      <c r="P182" s="319">
        <v>0</v>
      </c>
      <c r="Q182" s="320">
        <v>0</v>
      </c>
      <c r="R182" s="321">
        <f t="shared" si="13"/>
        <v>0</v>
      </c>
      <c r="S182" s="322">
        <f t="shared" si="13"/>
        <v>1033</v>
      </c>
      <c r="T182" s="322">
        <f t="shared" si="14"/>
        <v>0</v>
      </c>
      <c r="U182" s="323">
        <f t="shared" si="14"/>
        <v>0</v>
      </c>
      <c r="V182" s="321">
        <f t="shared" si="15"/>
        <v>0</v>
      </c>
      <c r="W182" s="322">
        <f t="shared" si="15"/>
        <v>-427</v>
      </c>
      <c r="X182" s="322">
        <f t="shared" si="16"/>
        <v>0</v>
      </c>
      <c r="Y182" s="323">
        <f t="shared" si="16"/>
        <v>0</v>
      </c>
      <c r="Z182" s="311"/>
      <c r="AA182" s="298"/>
      <c r="AB182" s="311">
        <f t="shared" si="12"/>
        <v>0</v>
      </c>
      <c r="AC182" s="311">
        <f t="shared" si="12"/>
        <v>0</v>
      </c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:38" s="312" customFormat="1" ht="13.5" customHeight="1" x14ac:dyDescent="0.25">
      <c r="A183" s="313" t="s">
        <v>141</v>
      </c>
      <c r="B183" s="314" t="s">
        <v>612</v>
      </c>
      <c r="C183" s="314" t="s">
        <v>613</v>
      </c>
      <c r="D183" s="315">
        <v>0</v>
      </c>
      <c r="E183" s="316">
        <v>25873</v>
      </c>
      <c r="F183" s="316">
        <v>0</v>
      </c>
      <c r="G183" s="317">
        <v>0</v>
      </c>
      <c r="H183" s="315">
        <v>0</v>
      </c>
      <c r="I183" s="316">
        <v>42516</v>
      </c>
      <c r="J183" s="316">
        <v>0</v>
      </c>
      <c r="K183" s="317">
        <v>0</v>
      </c>
      <c r="L183" s="318">
        <v>0</v>
      </c>
      <c r="M183" s="319">
        <v>18624</v>
      </c>
      <c r="N183" s="319">
        <v>18624</v>
      </c>
      <c r="O183" s="319">
        <v>0</v>
      </c>
      <c r="P183" s="319">
        <v>0</v>
      </c>
      <c r="Q183" s="320">
        <v>0</v>
      </c>
      <c r="R183" s="321">
        <f t="shared" si="13"/>
        <v>0</v>
      </c>
      <c r="S183" s="322">
        <f t="shared" si="13"/>
        <v>-7249</v>
      </c>
      <c r="T183" s="322">
        <f t="shared" si="14"/>
        <v>0</v>
      </c>
      <c r="U183" s="323">
        <f t="shared" si="14"/>
        <v>0</v>
      </c>
      <c r="V183" s="321">
        <f t="shared" si="15"/>
        <v>0</v>
      </c>
      <c r="W183" s="322">
        <f t="shared" si="15"/>
        <v>-23892</v>
      </c>
      <c r="X183" s="322">
        <f t="shared" si="16"/>
        <v>0</v>
      </c>
      <c r="Y183" s="323">
        <f t="shared" si="16"/>
        <v>0</v>
      </c>
      <c r="Z183" s="311"/>
      <c r="AA183" s="298"/>
      <c r="AB183" s="311">
        <f t="shared" si="12"/>
        <v>0</v>
      </c>
      <c r="AC183" s="311">
        <f t="shared" si="12"/>
        <v>0</v>
      </c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:38" s="312" customFormat="1" ht="13.5" customHeight="1" x14ac:dyDescent="0.25">
      <c r="A184" s="313" t="s">
        <v>141</v>
      </c>
      <c r="B184" s="314" t="s">
        <v>614</v>
      </c>
      <c r="C184" s="314" t="s">
        <v>615</v>
      </c>
      <c r="D184" s="315">
        <v>20134</v>
      </c>
      <c r="E184" s="316">
        <v>22140422.800000001</v>
      </c>
      <c r="F184" s="316">
        <v>364229.33</v>
      </c>
      <c r="G184" s="317">
        <v>5881569.1100000013</v>
      </c>
      <c r="H184" s="315">
        <v>19120</v>
      </c>
      <c r="I184" s="316">
        <v>35149827.030000001</v>
      </c>
      <c r="J184" s="316">
        <v>760290</v>
      </c>
      <c r="K184" s="317">
        <v>6649458.0100000026</v>
      </c>
      <c r="L184" s="318">
        <v>17094</v>
      </c>
      <c r="M184" s="319">
        <v>23087206.020000003</v>
      </c>
      <c r="N184" s="319">
        <v>21827806.020000003</v>
      </c>
      <c r="O184" s="319">
        <v>1259400</v>
      </c>
      <c r="P184" s="319">
        <v>412613</v>
      </c>
      <c r="Q184" s="320">
        <v>6445201.5799999982</v>
      </c>
      <c r="R184" s="321">
        <f t="shared" si="13"/>
        <v>-3040</v>
      </c>
      <c r="S184" s="322">
        <f t="shared" si="13"/>
        <v>946783.22000000253</v>
      </c>
      <c r="T184" s="322">
        <f t="shared" si="14"/>
        <v>48383.669999999984</v>
      </c>
      <c r="U184" s="323">
        <f t="shared" si="14"/>
        <v>563632.46999999695</v>
      </c>
      <c r="V184" s="321">
        <f t="shared" si="15"/>
        <v>-2026</v>
      </c>
      <c r="W184" s="322">
        <f t="shared" si="15"/>
        <v>-12062621.009999998</v>
      </c>
      <c r="X184" s="322">
        <f t="shared" si="16"/>
        <v>-347677</v>
      </c>
      <c r="Y184" s="323">
        <f t="shared" si="16"/>
        <v>-204256.43000000436</v>
      </c>
      <c r="Z184" s="311"/>
      <c r="AA184" s="298"/>
      <c r="AB184" s="311">
        <f t="shared" si="12"/>
        <v>0</v>
      </c>
      <c r="AC184" s="311">
        <f t="shared" si="12"/>
        <v>0</v>
      </c>
      <c r="AD184" s="291"/>
      <c r="AE184" s="291"/>
      <c r="AF184" s="291"/>
      <c r="AG184" s="291"/>
      <c r="AH184" s="291"/>
      <c r="AI184" s="291"/>
      <c r="AJ184" s="291"/>
      <c r="AK184" s="291"/>
      <c r="AL184" s="291"/>
    </row>
    <row r="185" spans="1:38" s="312" customFormat="1" ht="13.5" customHeight="1" x14ac:dyDescent="0.25">
      <c r="A185" s="313" t="s">
        <v>141</v>
      </c>
      <c r="B185" s="314" t="s">
        <v>616</v>
      </c>
      <c r="C185" s="314" t="s">
        <v>617</v>
      </c>
      <c r="D185" s="315">
        <v>7130</v>
      </c>
      <c r="E185" s="316">
        <v>6282974.4000000004</v>
      </c>
      <c r="F185" s="316">
        <v>12791.2</v>
      </c>
      <c r="G185" s="317">
        <v>0</v>
      </c>
      <c r="H185" s="315">
        <v>5195</v>
      </c>
      <c r="I185" s="316">
        <v>9820092.2999999989</v>
      </c>
      <c r="J185" s="316">
        <v>18360</v>
      </c>
      <c r="K185" s="317">
        <v>0</v>
      </c>
      <c r="L185" s="318">
        <v>4799</v>
      </c>
      <c r="M185" s="319">
        <v>5366623.620000001</v>
      </c>
      <c r="N185" s="319">
        <v>4976743.620000001</v>
      </c>
      <c r="O185" s="319">
        <v>389880</v>
      </c>
      <c r="P185" s="319">
        <v>5509</v>
      </c>
      <c r="Q185" s="320">
        <v>0</v>
      </c>
      <c r="R185" s="321">
        <f t="shared" si="13"/>
        <v>-2331</v>
      </c>
      <c r="S185" s="322">
        <f t="shared" si="13"/>
        <v>-916350.77999999933</v>
      </c>
      <c r="T185" s="322">
        <f t="shared" si="14"/>
        <v>-7282.2000000000007</v>
      </c>
      <c r="U185" s="323">
        <f t="shared" si="14"/>
        <v>0</v>
      </c>
      <c r="V185" s="321">
        <f t="shared" si="15"/>
        <v>-396</v>
      </c>
      <c r="W185" s="322">
        <f t="shared" si="15"/>
        <v>-4453468.6799999978</v>
      </c>
      <c r="X185" s="322">
        <f t="shared" si="16"/>
        <v>-12851</v>
      </c>
      <c r="Y185" s="323">
        <f t="shared" si="16"/>
        <v>0</v>
      </c>
      <c r="Z185" s="311"/>
      <c r="AA185" s="298"/>
      <c r="AB185" s="311">
        <f t="shared" si="12"/>
        <v>0</v>
      </c>
      <c r="AC185" s="311">
        <f t="shared" si="12"/>
        <v>0</v>
      </c>
      <c r="AD185" s="291"/>
      <c r="AE185" s="291"/>
      <c r="AF185" s="291"/>
      <c r="AG185" s="291"/>
      <c r="AH185" s="291"/>
      <c r="AI185" s="291"/>
      <c r="AJ185" s="291"/>
      <c r="AK185" s="291"/>
      <c r="AL185" s="291"/>
    </row>
    <row r="186" spans="1:38" s="312" customFormat="1" ht="13.5" customHeight="1" x14ac:dyDescent="0.25">
      <c r="A186" s="313" t="s">
        <v>141</v>
      </c>
      <c r="B186" s="314" t="s">
        <v>618</v>
      </c>
      <c r="C186" s="314" t="s">
        <v>619</v>
      </c>
      <c r="D186" s="315">
        <v>1516</v>
      </c>
      <c r="E186" s="316">
        <v>814753.6</v>
      </c>
      <c r="F186" s="316">
        <v>0</v>
      </c>
      <c r="G186" s="317">
        <v>0</v>
      </c>
      <c r="H186" s="315">
        <v>1352</v>
      </c>
      <c r="I186" s="316">
        <v>1373089.7400000002</v>
      </c>
      <c r="J186" s="316">
        <v>0</v>
      </c>
      <c r="K186" s="317">
        <v>0</v>
      </c>
      <c r="L186" s="318">
        <v>1111</v>
      </c>
      <c r="M186" s="319">
        <v>1095717.3599999999</v>
      </c>
      <c r="N186" s="319">
        <v>977517.35999999987</v>
      </c>
      <c r="O186" s="319">
        <v>118200</v>
      </c>
      <c r="P186" s="319">
        <v>0</v>
      </c>
      <c r="Q186" s="320">
        <v>0</v>
      </c>
      <c r="R186" s="321">
        <f t="shared" si="13"/>
        <v>-405</v>
      </c>
      <c r="S186" s="322">
        <f t="shared" si="13"/>
        <v>280963.75999999989</v>
      </c>
      <c r="T186" s="322">
        <f t="shared" si="14"/>
        <v>0</v>
      </c>
      <c r="U186" s="323">
        <f t="shared" si="14"/>
        <v>0</v>
      </c>
      <c r="V186" s="321">
        <f t="shared" si="15"/>
        <v>-241</v>
      </c>
      <c r="W186" s="322">
        <f t="shared" si="15"/>
        <v>-277372.38000000035</v>
      </c>
      <c r="X186" s="322">
        <f t="shared" si="16"/>
        <v>0</v>
      </c>
      <c r="Y186" s="323">
        <f t="shared" si="16"/>
        <v>0</v>
      </c>
      <c r="Z186" s="311"/>
      <c r="AA186" s="298"/>
      <c r="AB186" s="311">
        <f t="shared" si="12"/>
        <v>0</v>
      </c>
      <c r="AC186" s="311">
        <f t="shared" si="12"/>
        <v>0</v>
      </c>
      <c r="AD186" s="291"/>
      <c r="AE186" s="291"/>
      <c r="AF186" s="291"/>
      <c r="AG186" s="291"/>
      <c r="AH186" s="291"/>
      <c r="AI186" s="291"/>
      <c r="AJ186" s="291"/>
      <c r="AK186" s="291"/>
      <c r="AL186" s="291"/>
    </row>
    <row r="187" spans="1:38" s="312" customFormat="1" ht="13.5" customHeight="1" x14ac:dyDescent="0.25">
      <c r="A187" s="313" t="s">
        <v>141</v>
      </c>
      <c r="B187" s="314" t="s">
        <v>620</v>
      </c>
      <c r="C187" s="314" t="s">
        <v>621</v>
      </c>
      <c r="D187" s="315">
        <v>3271</v>
      </c>
      <c r="E187" s="316">
        <v>1801538</v>
      </c>
      <c r="F187" s="316">
        <v>0</v>
      </c>
      <c r="G187" s="317">
        <v>0</v>
      </c>
      <c r="H187" s="315">
        <v>2129</v>
      </c>
      <c r="I187" s="316">
        <v>1707000.6199999999</v>
      </c>
      <c r="J187" s="316">
        <v>0</v>
      </c>
      <c r="K187" s="317">
        <v>0</v>
      </c>
      <c r="L187" s="318">
        <v>1856</v>
      </c>
      <c r="M187" s="319">
        <v>1953789.98</v>
      </c>
      <c r="N187" s="319">
        <v>1783149.98</v>
      </c>
      <c r="O187" s="319">
        <v>170640</v>
      </c>
      <c r="P187" s="319">
        <v>0</v>
      </c>
      <c r="Q187" s="320">
        <v>0</v>
      </c>
      <c r="R187" s="321">
        <f t="shared" si="13"/>
        <v>-1415</v>
      </c>
      <c r="S187" s="322">
        <f t="shared" si="13"/>
        <v>152251.97999999998</v>
      </c>
      <c r="T187" s="322">
        <f t="shared" si="14"/>
        <v>0</v>
      </c>
      <c r="U187" s="323">
        <f t="shared" si="14"/>
        <v>0</v>
      </c>
      <c r="V187" s="321">
        <f t="shared" si="15"/>
        <v>-273</v>
      </c>
      <c r="W187" s="322">
        <f t="shared" si="15"/>
        <v>246789.3600000001</v>
      </c>
      <c r="X187" s="322">
        <f t="shared" si="16"/>
        <v>0</v>
      </c>
      <c r="Y187" s="323">
        <f t="shared" si="16"/>
        <v>0</v>
      </c>
      <c r="Z187" s="311"/>
      <c r="AA187" s="298"/>
      <c r="AB187" s="311">
        <f t="shared" si="12"/>
        <v>0</v>
      </c>
      <c r="AC187" s="311">
        <f t="shared" si="12"/>
        <v>0</v>
      </c>
      <c r="AD187" s="291"/>
      <c r="AE187" s="291"/>
      <c r="AF187" s="291"/>
      <c r="AG187" s="291"/>
      <c r="AH187" s="291"/>
      <c r="AI187" s="291"/>
      <c r="AJ187" s="291"/>
      <c r="AK187" s="291"/>
      <c r="AL187" s="291"/>
    </row>
    <row r="188" spans="1:38" s="312" customFormat="1" ht="13.5" customHeight="1" x14ac:dyDescent="0.25">
      <c r="A188" s="313" t="s">
        <v>141</v>
      </c>
      <c r="B188" s="314" t="s">
        <v>622</v>
      </c>
      <c r="C188" s="314" t="s">
        <v>623</v>
      </c>
      <c r="D188" s="315">
        <v>6031</v>
      </c>
      <c r="E188" s="316">
        <v>6739105.2000000002</v>
      </c>
      <c r="F188" s="316">
        <v>107109.28</v>
      </c>
      <c r="G188" s="317">
        <v>0</v>
      </c>
      <c r="H188" s="315">
        <v>5363</v>
      </c>
      <c r="I188" s="316">
        <v>11069174.300000001</v>
      </c>
      <c r="J188" s="316">
        <v>174298</v>
      </c>
      <c r="K188" s="317">
        <v>0</v>
      </c>
      <c r="L188" s="318">
        <v>4533</v>
      </c>
      <c r="M188" s="319">
        <v>5500782.1800000016</v>
      </c>
      <c r="N188" s="319">
        <v>5233782.1800000016</v>
      </c>
      <c r="O188" s="319">
        <v>267000</v>
      </c>
      <c r="P188" s="319">
        <v>61707</v>
      </c>
      <c r="Q188" s="320">
        <v>0</v>
      </c>
      <c r="R188" s="321">
        <f t="shared" si="13"/>
        <v>-1498</v>
      </c>
      <c r="S188" s="322">
        <f t="shared" si="13"/>
        <v>-1238323.0199999986</v>
      </c>
      <c r="T188" s="322">
        <f t="shared" si="14"/>
        <v>-45402.28</v>
      </c>
      <c r="U188" s="323">
        <f t="shared" si="14"/>
        <v>0</v>
      </c>
      <c r="V188" s="321">
        <f t="shared" si="15"/>
        <v>-830</v>
      </c>
      <c r="W188" s="322">
        <f t="shared" si="15"/>
        <v>-5568392.1199999992</v>
      </c>
      <c r="X188" s="322">
        <f t="shared" si="16"/>
        <v>-112591</v>
      </c>
      <c r="Y188" s="323">
        <f t="shared" si="16"/>
        <v>0</v>
      </c>
      <c r="Z188" s="311"/>
      <c r="AA188" s="298"/>
      <c r="AB188" s="311">
        <f t="shared" ref="AB188:AC250" si="17">P188-F188-T188</f>
        <v>0</v>
      </c>
      <c r="AC188" s="311">
        <f t="shared" si="17"/>
        <v>0</v>
      </c>
      <c r="AD188" s="291"/>
      <c r="AE188" s="291"/>
      <c r="AF188" s="291"/>
      <c r="AG188" s="291"/>
      <c r="AH188" s="291"/>
      <c r="AI188" s="291"/>
      <c r="AJ188" s="291"/>
      <c r="AK188" s="291"/>
      <c r="AL188" s="291"/>
    </row>
    <row r="189" spans="1:38" s="312" customFormat="1" ht="13.5" customHeight="1" x14ac:dyDescent="0.25">
      <c r="A189" s="313" t="s">
        <v>141</v>
      </c>
      <c r="B189" s="314" t="s">
        <v>624</v>
      </c>
      <c r="C189" s="314" t="s">
        <v>625</v>
      </c>
      <c r="D189" s="315">
        <v>1883</v>
      </c>
      <c r="E189" s="316">
        <v>1827132</v>
      </c>
      <c r="F189" s="316">
        <v>20094.28</v>
      </c>
      <c r="G189" s="317">
        <v>0</v>
      </c>
      <c r="H189" s="315">
        <v>1921</v>
      </c>
      <c r="I189" s="316">
        <v>2944894.18</v>
      </c>
      <c r="J189" s="316">
        <v>33570</v>
      </c>
      <c r="K189" s="317">
        <v>0</v>
      </c>
      <c r="L189" s="318">
        <v>1894</v>
      </c>
      <c r="M189" s="319">
        <v>1414993</v>
      </c>
      <c r="N189" s="319">
        <v>1332673</v>
      </c>
      <c r="O189" s="319">
        <v>82320</v>
      </c>
      <c r="P189" s="319">
        <v>1435</v>
      </c>
      <c r="Q189" s="320">
        <v>0</v>
      </c>
      <c r="R189" s="321">
        <f t="shared" ref="R189:S251" si="18">L189-D189</f>
        <v>11</v>
      </c>
      <c r="S189" s="322">
        <f t="shared" si="18"/>
        <v>-412139</v>
      </c>
      <c r="T189" s="322">
        <f t="shared" si="14"/>
        <v>-18659.28</v>
      </c>
      <c r="U189" s="323">
        <f t="shared" si="14"/>
        <v>0</v>
      </c>
      <c r="V189" s="321">
        <f t="shared" si="15"/>
        <v>-27</v>
      </c>
      <c r="W189" s="322">
        <f t="shared" si="15"/>
        <v>-1529901.1800000002</v>
      </c>
      <c r="X189" s="322">
        <f t="shared" si="16"/>
        <v>-32135</v>
      </c>
      <c r="Y189" s="323">
        <f t="shared" si="16"/>
        <v>0</v>
      </c>
      <c r="Z189" s="311"/>
      <c r="AA189" s="298"/>
      <c r="AB189" s="311">
        <f t="shared" si="17"/>
        <v>0</v>
      </c>
      <c r="AC189" s="311">
        <f t="shared" si="17"/>
        <v>0</v>
      </c>
      <c r="AD189" s="291"/>
      <c r="AE189" s="291"/>
      <c r="AF189" s="291"/>
      <c r="AG189" s="291"/>
      <c r="AH189" s="291"/>
      <c r="AI189" s="291"/>
      <c r="AJ189" s="291"/>
      <c r="AK189" s="291"/>
      <c r="AL189" s="291"/>
    </row>
    <row r="190" spans="1:38" s="312" customFormat="1" ht="13.5" customHeight="1" x14ac:dyDescent="0.25">
      <c r="A190" s="313" t="s">
        <v>141</v>
      </c>
      <c r="B190" s="314" t="s">
        <v>626</v>
      </c>
      <c r="C190" s="314" t="s">
        <v>627</v>
      </c>
      <c r="D190" s="315">
        <v>586</v>
      </c>
      <c r="E190" s="316">
        <v>500488</v>
      </c>
      <c r="F190" s="316">
        <v>0</v>
      </c>
      <c r="G190" s="317">
        <v>0</v>
      </c>
      <c r="H190" s="315">
        <v>360</v>
      </c>
      <c r="I190" s="316">
        <v>683120.60000000009</v>
      </c>
      <c r="J190" s="316">
        <v>0</v>
      </c>
      <c r="K190" s="317">
        <v>0</v>
      </c>
      <c r="L190" s="318">
        <v>178</v>
      </c>
      <c r="M190" s="319">
        <v>442805.6</v>
      </c>
      <c r="N190" s="319">
        <v>397685.6</v>
      </c>
      <c r="O190" s="319">
        <v>45120</v>
      </c>
      <c r="P190" s="319">
        <v>0</v>
      </c>
      <c r="Q190" s="320">
        <v>0</v>
      </c>
      <c r="R190" s="321">
        <f t="shared" si="18"/>
        <v>-408</v>
      </c>
      <c r="S190" s="322">
        <f t="shared" si="18"/>
        <v>-57682.400000000023</v>
      </c>
      <c r="T190" s="322">
        <f t="shared" ref="T190:U252" si="19">P190-F190</f>
        <v>0</v>
      </c>
      <c r="U190" s="323">
        <f t="shared" si="19"/>
        <v>0</v>
      </c>
      <c r="V190" s="321">
        <f t="shared" si="15"/>
        <v>-182</v>
      </c>
      <c r="W190" s="322">
        <f t="shared" si="15"/>
        <v>-240315.00000000012</v>
      </c>
      <c r="X190" s="322">
        <f t="shared" si="16"/>
        <v>0</v>
      </c>
      <c r="Y190" s="323">
        <f t="shared" si="16"/>
        <v>0</v>
      </c>
      <c r="Z190" s="311"/>
      <c r="AA190" s="298"/>
      <c r="AB190" s="311">
        <f t="shared" si="17"/>
        <v>0</v>
      </c>
      <c r="AC190" s="311">
        <f t="shared" si="17"/>
        <v>0</v>
      </c>
      <c r="AD190" s="291"/>
      <c r="AE190" s="291"/>
      <c r="AF190" s="291"/>
      <c r="AG190" s="291"/>
      <c r="AH190" s="291"/>
      <c r="AI190" s="291"/>
      <c r="AJ190" s="291"/>
      <c r="AK190" s="291"/>
      <c r="AL190" s="291"/>
    </row>
    <row r="191" spans="1:38" s="312" customFormat="1" ht="13.5" customHeight="1" x14ac:dyDescent="0.25">
      <c r="A191" s="313" t="s">
        <v>141</v>
      </c>
      <c r="B191" s="314" t="s">
        <v>628</v>
      </c>
      <c r="C191" s="314" t="s">
        <v>629</v>
      </c>
      <c r="D191" s="315">
        <v>8021</v>
      </c>
      <c r="E191" s="316">
        <v>9210226.1999999993</v>
      </c>
      <c r="F191" s="316">
        <v>91611</v>
      </c>
      <c r="G191" s="317">
        <v>2509657.0300000003</v>
      </c>
      <c r="H191" s="315">
        <v>7349</v>
      </c>
      <c r="I191" s="316">
        <v>11912130.199999999</v>
      </c>
      <c r="J191" s="316">
        <v>136168.88</v>
      </c>
      <c r="K191" s="317">
        <v>2543796.2399999998</v>
      </c>
      <c r="L191" s="318">
        <v>6798</v>
      </c>
      <c r="M191" s="319">
        <v>13429291.860000001</v>
      </c>
      <c r="N191" s="319">
        <v>13143691.860000001</v>
      </c>
      <c r="O191" s="319">
        <v>285600</v>
      </c>
      <c r="P191" s="319">
        <v>59172</v>
      </c>
      <c r="Q191" s="320">
        <v>2497131.5400000005</v>
      </c>
      <c r="R191" s="321">
        <f t="shared" si="18"/>
        <v>-1223</v>
      </c>
      <c r="S191" s="322">
        <f t="shared" si="18"/>
        <v>4219065.660000002</v>
      </c>
      <c r="T191" s="322">
        <f t="shared" si="19"/>
        <v>-32439</v>
      </c>
      <c r="U191" s="323">
        <f t="shared" si="19"/>
        <v>-12525.489999999758</v>
      </c>
      <c r="V191" s="321">
        <f t="shared" ref="V191:W253" si="20">L191-H191</f>
        <v>-551</v>
      </c>
      <c r="W191" s="322">
        <f t="shared" si="20"/>
        <v>1517161.660000002</v>
      </c>
      <c r="X191" s="322">
        <f t="shared" ref="X191:Y253" si="21">P191-J191</f>
        <v>-76996.88</v>
      </c>
      <c r="Y191" s="323">
        <f t="shared" si="21"/>
        <v>-46664.699999999255</v>
      </c>
      <c r="Z191" s="311"/>
      <c r="AA191" s="298"/>
      <c r="AB191" s="311">
        <f t="shared" si="17"/>
        <v>0</v>
      </c>
      <c r="AC191" s="311">
        <f t="shared" si="17"/>
        <v>0</v>
      </c>
      <c r="AD191" s="291"/>
      <c r="AE191" s="291"/>
      <c r="AF191" s="291"/>
      <c r="AG191" s="291"/>
      <c r="AH191" s="291"/>
      <c r="AI191" s="291"/>
      <c r="AJ191" s="291"/>
      <c r="AK191" s="291"/>
      <c r="AL191" s="291"/>
    </row>
    <row r="192" spans="1:38" s="312" customFormat="1" ht="13.5" customHeight="1" x14ac:dyDescent="0.25">
      <c r="A192" s="313" t="s">
        <v>141</v>
      </c>
      <c r="B192" s="314" t="s">
        <v>630</v>
      </c>
      <c r="C192" s="314" t="s">
        <v>631</v>
      </c>
      <c r="D192" s="315">
        <v>1516</v>
      </c>
      <c r="E192" s="316">
        <v>2266246.6</v>
      </c>
      <c r="F192" s="316">
        <v>39564.800000000003</v>
      </c>
      <c r="G192" s="317">
        <v>0</v>
      </c>
      <c r="H192" s="315">
        <v>1239</v>
      </c>
      <c r="I192" s="316">
        <v>2466485.3600000003</v>
      </c>
      <c r="J192" s="316">
        <v>78435</v>
      </c>
      <c r="K192" s="317">
        <v>0</v>
      </c>
      <c r="L192" s="318">
        <v>1433</v>
      </c>
      <c r="M192" s="319">
        <v>2980831.58</v>
      </c>
      <c r="N192" s="319">
        <v>2872351.58</v>
      </c>
      <c r="O192" s="319">
        <v>108480</v>
      </c>
      <c r="P192" s="319">
        <v>33620</v>
      </c>
      <c r="Q192" s="320">
        <v>0</v>
      </c>
      <c r="R192" s="321">
        <f t="shared" si="18"/>
        <v>-83</v>
      </c>
      <c r="S192" s="322">
        <f t="shared" si="18"/>
        <v>714584.98</v>
      </c>
      <c r="T192" s="322">
        <f t="shared" si="19"/>
        <v>-5944.8000000000029</v>
      </c>
      <c r="U192" s="323">
        <f t="shared" si="19"/>
        <v>0</v>
      </c>
      <c r="V192" s="321">
        <f t="shared" si="20"/>
        <v>194</v>
      </c>
      <c r="W192" s="322">
        <f t="shared" si="20"/>
        <v>514346.21999999974</v>
      </c>
      <c r="X192" s="322">
        <f t="shared" si="21"/>
        <v>-44815</v>
      </c>
      <c r="Y192" s="323">
        <f t="shared" si="21"/>
        <v>0</v>
      </c>
      <c r="Z192" s="311"/>
      <c r="AA192" s="298"/>
      <c r="AB192" s="311">
        <f t="shared" si="17"/>
        <v>0</v>
      </c>
      <c r="AC192" s="311">
        <f t="shared" si="17"/>
        <v>0</v>
      </c>
      <c r="AD192" s="291"/>
      <c r="AE192" s="291"/>
      <c r="AF192" s="291"/>
      <c r="AG192" s="291"/>
      <c r="AH192" s="291"/>
      <c r="AI192" s="291"/>
      <c r="AJ192" s="291"/>
      <c r="AK192" s="291"/>
      <c r="AL192" s="291"/>
    </row>
    <row r="193" spans="1:38" s="312" customFormat="1" ht="13.5" customHeight="1" x14ac:dyDescent="0.25">
      <c r="A193" s="313" t="s">
        <v>141</v>
      </c>
      <c r="B193" s="314" t="s">
        <v>632</v>
      </c>
      <c r="C193" s="314" t="s">
        <v>633</v>
      </c>
      <c r="D193" s="315">
        <v>3587</v>
      </c>
      <c r="E193" s="316">
        <v>569944</v>
      </c>
      <c r="F193" s="316">
        <v>0</v>
      </c>
      <c r="G193" s="317">
        <v>2860548.68</v>
      </c>
      <c r="H193" s="315">
        <v>3731</v>
      </c>
      <c r="I193" s="316">
        <v>4621244.8999999994</v>
      </c>
      <c r="J193" s="316">
        <v>0</v>
      </c>
      <c r="K193" s="317">
        <v>2769059.3100000015</v>
      </c>
      <c r="L193" s="318">
        <v>3541</v>
      </c>
      <c r="M193" s="319">
        <v>1716024.0000000005</v>
      </c>
      <c r="N193" s="319">
        <v>1628424.0000000005</v>
      </c>
      <c r="O193" s="319">
        <v>87600</v>
      </c>
      <c r="P193" s="319">
        <v>0</v>
      </c>
      <c r="Q193" s="320">
        <v>2217345.2700000005</v>
      </c>
      <c r="R193" s="321">
        <f t="shared" si="18"/>
        <v>-46</v>
      </c>
      <c r="S193" s="322">
        <f t="shared" si="18"/>
        <v>1146080.0000000005</v>
      </c>
      <c r="T193" s="322">
        <f t="shared" si="19"/>
        <v>0</v>
      </c>
      <c r="U193" s="323">
        <f t="shared" si="19"/>
        <v>-643203.40999999968</v>
      </c>
      <c r="V193" s="321">
        <f t="shared" si="20"/>
        <v>-190</v>
      </c>
      <c r="W193" s="322">
        <f t="shared" si="20"/>
        <v>-2905220.899999999</v>
      </c>
      <c r="X193" s="322">
        <f t="shared" si="21"/>
        <v>0</v>
      </c>
      <c r="Y193" s="323">
        <f t="shared" si="21"/>
        <v>-551714.04000000097</v>
      </c>
      <c r="Z193" s="311"/>
      <c r="AA193" s="298"/>
      <c r="AB193" s="311">
        <f t="shared" si="17"/>
        <v>0</v>
      </c>
      <c r="AC193" s="311">
        <f t="shared" si="17"/>
        <v>0</v>
      </c>
      <c r="AD193" s="291"/>
      <c r="AE193" s="291"/>
      <c r="AF193" s="291"/>
      <c r="AG193" s="291"/>
      <c r="AH193" s="291"/>
      <c r="AI193" s="291"/>
      <c r="AJ193" s="291"/>
      <c r="AK193" s="291"/>
      <c r="AL193" s="291"/>
    </row>
    <row r="194" spans="1:38" s="312" customFormat="1" ht="13.5" customHeight="1" x14ac:dyDescent="0.25">
      <c r="A194" s="313" t="s">
        <v>141</v>
      </c>
      <c r="B194" s="314" t="s">
        <v>634</v>
      </c>
      <c r="C194" s="314" t="s">
        <v>635</v>
      </c>
      <c r="D194" s="315">
        <v>1825</v>
      </c>
      <c r="E194" s="316">
        <v>1466793.8</v>
      </c>
      <c r="F194" s="316">
        <v>0</v>
      </c>
      <c r="G194" s="317">
        <v>0</v>
      </c>
      <c r="H194" s="315">
        <v>1610</v>
      </c>
      <c r="I194" s="316">
        <v>2515750.7000000002</v>
      </c>
      <c r="J194" s="316">
        <v>0</v>
      </c>
      <c r="K194" s="317">
        <v>0</v>
      </c>
      <c r="L194" s="318">
        <v>1382</v>
      </c>
      <c r="M194" s="319">
        <v>1277008.1000000001</v>
      </c>
      <c r="N194" s="319">
        <v>1205848.1000000001</v>
      </c>
      <c r="O194" s="319">
        <v>71160</v>
      </c>
      <c r="P194" s="319">
        <v>0</v>
      </c>
      <c r="Q194" s="320">
        <v>0</v>
      </c>
      <c r="R194" s="321">
        <f t="shared" si="18"/>
        <v>-443</v>
      </c>
      <c r="S194" s="322">
        <f t="shared" si="18"/>
        <v>-189785.69999999995</v>
      </c>
      <c r="T194" s="322">
        <f t="shared" si="19"/>
        <v>0</v>
      </c>
      <c r="U194" s="323">
        <f t="shared" si="19"/>
        <v>0</v>
      </c>
      <c r="V194" s="321">
        <f t="shared" si="20"/>
        <v>-228</v>
      </c>
      <c r="W194" s="322">
        <f t="shared" si="20"/>
        <v>-1238742.6000000001</v>
      </c>
      <c r="X194" s="322">
        <f t="shared" si="21"/>
        <v>0</v>
      </c>
      <c r="Y194" s="323">
        <f t="shared" si="21"/>
        <v>0</v>
      </c>
      <c r="Z194" s="311"/>
      <c r="AA194" s="298"/>
      <c r="AB194" s="311">
        <f t="shared" si="17"/>
        <v>0</v>
      </c>
      <c r="AC194" s="311">
        <f t="shared" si="17"/>
        <v>0</v>
      </c>
      <c r="AD194" s="291"/>
      <c r="AE194" s="291"/>
      <c r="AF194" s="291"/>
      <c r="AG194" s="291"/>
      <c r="AH194" s="291"/>
      <c r="AI194" s="291"/>
      <c r="AJ194" s="291"/>
      <c r="AK194" s="291"/>
      <c r="AL194" s="291"/>
    </row>
    <row r="195" spans="1:38" s="312" customFormat="1" ht="13.5" customHeight="1" x14ac:dyDescent="0.25">
      <c r="A195" s="313" t="s">
        <v>141</v>
      </c>
      <c r="B195" s="314" t="s">
        <v>636</v>
      </c>
      <c r="C195" s="314" t="s">
        <v>637</v>
      </c>
      <c r="D195" s="315">
        <v>2905</v>
      </c>
      <c r="E195" s="316">
        <v>3106926.4</v>
      </c>
      <c r="F195" s="316">
        <v>56673.600000000006</v>
      </c>
      <c r="G195" s="317">
        <v>0</v>
      </c>
      <c r="H195" s="315">
        <v>2597</v>
      </c>
      <c r="I195" s="316">
        <v>3446091.6800000006</v>
      </c>
      <c r="J195" s="316">
        <v>105759</v>
      </c>
      <c r="K195" s="317">
        <v>0</v>
      </c>
      <c r="L195" s="318">
        <v>2201</v>
      </c>
      <c r="M195" s="319">
        <v>3383334.16</v>
      </c>
      <c r="N195" s="319">
        <v>3301134.16</v>
      </c>
      <c r="O195" s="319">
        <v>82200</v>
      </c>
      <c r="P195" s="319">
        <v>35610</v>
      </c>
      <c r="Q195" s="320">
        <v>0</v>
      </c>
      <c r="R195" s="321">
        <f t="shared" si="18"/>
        <v>-704</v>
      </c>
      <c r="S195" s="322">
        <f t="shared" si="18"/>
        <v>276407.76000000024</v>
      </c>
      <c r="T195" s="322">
        <f t="shared" si="19"/>
        <v>-21063.600000000006</v>
      </c>
      <c r="U195" s="323">
        <f t="shared" si="19"/>
        <v>0</v>
      </c>
      <c r="V195" s="321">
        <f t="shared" si="20"/>
        <v>-396</v>
      </c>
      <c r="W195" s="322">
        <f t="shared" si="20"/>
        <v>-62757.520000000484</v>
      </c>
      <c r="X195" s="322">
        <f t="shared" si="21"/>
        <v>-70149</v>
      </c>
      <c r="Y195" s="323">
        <f t="shared" si="21"/>
        <v>0</v>
      </c>
      <c r="Z195" s="311"/>
      <c r="AA195" s="298"/>
      <c r="AB195" s="311">
        <f t="shared" si="17"/>
        <v>0</v>
      </c>
      <c r="AC195" s="311">
        <f t="shared" si="17"/>
        <v>0</v>
      </c>
      <c r="AD195" s="291"/>
      <c r="AE195" s="291"/>
      <c r="AF195" s="291"/>
      <c r="AG195" s="291"/>
      <c r="AH195" s="291"/>
      <c r="AI195" s="291"/>
      <c r="AJ195" s="291"/>
      <c r="AK195" s="291"/>
      <c r="AL195" s="291"/>
    </row>
    <row r="196" spans="1:38" s="312" customFormat="1" ht="13.5" customHeight="1" x14ac:dyDescent="0.25">
      <c r="A196" s="313" t="s">
        <v>141</v>
      </c>
      <c r="B196" s="314" t="s">
        <v>638</v>
      </c>
      <c r="C196" s="314" t="s">
        <v>639</v>
      </c>
      <c r="D196" s="315">
        <v>677</v>
      </c>
      <c r="E196" s="316">
        <v>298854</v>
      </c>
      <c r="F196" s="316">
        <v>0</v>
      </c>
      <c r="G196" s="317">
        <v>0</v>
      </c>
      <c r="H196" s="315">
        <v>592</v>
      </c>
      <c r="I196" s="316">
        <v>1126367.8</v>
      </c>
      <c r="J196" s="316">
        <v>0</v>
      </c>
      <c r="K196" s="317">
        <v>0</v>
      </c>
      <c r="L196" s="318">
        <v>618</v>
      </c>
      <c r="M196" s="319">
        <v>554671.56000000006</v>
      </c>
      <c r="N196" s="319">
        <v>520111.56000000006</v>
      </c>
      <c r="O196" s="319">
        <v>34560</v>
      </c>
      <c r="P196" s="319">
        <v>0</v>
      </c>
      <c r="Q196" s="320">
        <v>0</v>
      </c>
      <c r="R196" s="321">
        <f t="shared" si="18"/>
        <v>-59</v>
      </c>
      <c r="S196" s="322">
        <f t="shared" si="18"/>
        <v>255817.56000000006</v>
      </c>
      <c r="T196" s="322">
        <f t="shared" si="19"/>
        <v>0</v>
      </c>
      <c r="U196" s="323">
        <f t="shared" si="19"/>
        <v>0</v>
      </c>
      <c r="V196" s="321">
        <f t="shared" si="20"/>
        <v>26</v>
      </c>
      <c r="W196" s="322">
        <f t="shared" si="20"/>
        <v>-571696.24</v>
      </c>
      <c r="X196" s="322">
        <f t="shared" si="21"/>
        <v>0</v>
      </c>
      <c r="Y196" s="323">
        <f t="shared" si="21"/>
        <v>0</v>
      </c>
      <c r="Z196" s="311"/>
      <c r="AA196" s="298"/>
      <c r="AB196" s="311">
        <f t="shared" si="17"/>
        <v>0</v>
      </c>
      <c r="AC196" s="311">
        <f t="shared" si="17"/>
        <v>0</v>
      </c>
      <c r="AD196" s="291"/>
      <c r="AE196" s="291"/>
      <c r="AF196" s="291"/>
      <c r="AG196" s="291"/>
      <c r="AH196" s="291"/>
      <c r="AI196" s="291"/>
      <c r="AJ196" s="291"/>
      <c r="AK196" s="291"/>
      <c r="AL196" s="291"/>
    </row>
    <row r="197" spans="1:38" s="312" customFormat="1" ht="13.5" customHeight="1" x14ac:dyDescent="0.25">
      <c r="A197" s="313" t="s">
        <v>141</v>
      </c>
      <c r="B197" s="314" t="s">
        <v>640</v>
      </c>
      <c r="C197" s="314" t="s">
        <v>641</v>
      </c>
      <c r="D197" s="315">
        <v>268</v>
      </c>
      <c r="E197" s="316">
        <v>367438</v>
      </c>
      <c r="F197" s="316">
        <v>0</v>
      </c>
      <c r="G197" s="317">
        <v>0</v>
      </c>
      <c r="H197" s="315">
        <v>262</v>
      </c>
      <c r="I197" s="316">
        <v>727058.79999999993</v>
      </c>
      <c r="J197" s="316">
        <v>0</v>
      </c>
      <c r="K197" s="317">
        <v>0</v>
      </c>
      <c r="L197" s="318">
        <v>217</v>
      </c>
      <c r="M197" s="319">
        <v>340009.29999999993</v>
      </c>
      <c r="N197" s="319">
        <v>313009.29999999993</v>
      </c>
      <c r="O197" s="319">
        <v>27000</v>
      </c>
      <c r="P197" s="319">
        <v>0</v>
      </c>
      <c r="Q197" s="320">
        <v>0</v>
      </c>
      <c r="R197" s="321">
        <f t="shared" si="18"/>
        <v>-51</v>
      </c>
      <c r="S197" s="322">
        <f t="shared" si="18"/>
        <v>-27428.70000000007</v>
      </c>
      <c r="T197" s="322">
        <f t="shared" si="19"/>
        <v>0</v>
      </c>
      <c r="U197" s="323">
        <f t="shared" si="19"/>
        <v>0</v>
      </c>
      <c r="V197" s="321">
        <f t="shared" si="20"/>
        <v>-45</v>
      </c>
      <c r="W197" s="322">
        <f t="shared" si="20"/>
        <v>-387049.5</v>
      </c>
      <c r="X197" s="322">
        <f t="shared" si="21"/>
        <v>0</v>
      </c>
      <c r="Y197" s="323">
        <f t="shared" si="21"/>
        <v>0</v>
      </c>
      <c r="Z197" s="311"/>
      <c r="AA197" s="298"/>
      <c r="AB197" s="311">
        <f t="shared" si="17"/>
        <v>0</v>
      </c>
      <c r="AC197" s="311">
        <f t="shared" si="17"/>
        <v>0</v>
      </c>
      <c r="AD197" s="291"/>
      <c r="AE197" s="291"/>
      <c r="AF197" s="291"/>
      <c r="AG197" s="291"/>
      <c r="AH197" s="291"/>
      <c r="AI197" s="291"/>
      <c r="AJ197" s="291"/>
      <c r="AK197" s="291"/>
      <c r="AL197" s="291"/>
    </row>
    <row r="198" spans="1:38" s="312" customFormat="1" ht="13.5" customHeight="1" x14ac:dyDescent="0.25">
      <c r="A198" s="313" t="s">
        <v>141</v>
      </c>
      <c r="B198" s="314" t="s">
        <v>642</v>
      </c>
      <c r="C198" s="314" t="s">
        <v>643</v>
      </c>
      <c r="D198" s="315">
        <v>279</v>
      </c>
      <c r="E198" s="316">
        <v>302537</v>
      </c>
      <c r="F198" s="316">
        <v>0</v>
      </c>
      <c r="G198" s="317">
        <v>0</v>
      </c>
      <c r="H198" s="315">
        <v>253</v>
      </c>
      <c r="I198" s="316">
        <v>340419.4</v>
      </c>
      <c r="J198" s="316">
        <v>0</v>
      </c>
      <c r="K198" s="317">
        <v>0</v>
      </c>
      <c r="L198" s="318">
        <v>264</v>
      </c>
      <c r="M198" s="319">
        <v>327777.59999999998</v>
      </c>
      <c r="N198" s="319">
        <v>307017.59999999998</v>
      </c>
      <c r="O198" s="319">
        <v>20760</v>
      </c>
      <c r="P198" s="319">
        <v>0</v>
      </c>
      <c r="Q198" s="320">
        <v>0</v>
      </c>
      <c r="R198" s="321">
        <f t="shared" si="18"/>
        <v>-15</v>
      </c>
      <c r="S198" s="322">
        <f t="shared" si="18"/>
        <v>25240.599999999977</v>
      </c>
      <c r="T198" s="322">
        <f t="shared" si="19"/>
        <v>0</v>
      </c>
      <c r="U198" s="323">
        <f t="shared" si="19"/>
        <v>0</v>
      </c>
      <c r="V198" s="321">
        <f t="shared" si="20"/>
        <v>11</v>
      </c>
      <c r="W198" s="322">
        <f t="shared" si="20"/>
        <v>-12641.800000000047</v>
      </c>
      <c r="X198" s="322">
        <f t="shared" si="21"/>
        <v>0</v>
      </c>
      <c r="Y198" s="323">
        <f t="shared" si="21"/>
        <v>0</v>
      </c>
      <c r="Z198" s="311"/>
      <c r="AA198" s="298"/>
      <c r="AB198" s="311">
        <f t="shared" si="17"/>
        <v>0</v>
      </c>
      <c r="AC198" s="311">
        <f t="shared" si="17"/>
        <v>0</v>
      </c>
      <c r="AD198" s="291"/>
      <c r="AE198" s="291"/>
      <c r="AF198" s="291"/>
      <c r="AG198" s="291"/>
      <c r="AH198" s="291"/>
      <c r="AI198" s="291"/>
      <c r="AJ198" s="291"/>
      <c r="AK198" s="291"/>
      <c r="AL198" s="291"/>
    </row>
    <row r="199" spans="1:38" s="312" customFormat="1" ht="13.5" customHeight="1" x14ac:dyDescent="0.25">
      <c r="A199" s="313" t="s">
        <v>141</v>
      </c>
      <c r="B199" s="314" t="s">
        <v>644</v>
      </c>
      <c r="C199" s="314" t="s">
        <v>645</v>
      </c>
      <c r="D199" s="315">
        <v>1955</v>
      </c>
      <c r="E199" s="316">
        <v>1491007</v>
      </c>
      <c r="F199" s="316">
        <v>0</v>
      </c>
      <c r="G199" s="317">
        <v>0</v>
      </c>
      <c r="H199" s="315">
        <v>1947</v>
      </c>
      <c r="I199" s="316">
        <v>2723458.2</v>
      </c>
      <c r="J199" s="316">
        <v>0</v>
      </c>
      <c r="K199" s="317">
        <v>0</v>
      </c>
      <c r="L199" s="318">
        <v>2000</v>
      </c>
      <c r="M199" s="319">
        <v>1326483</v>
      </c>
      <c r="N199" s="319">
        <v>1215723</v>
      </c>
      <c r="O199" s="319">
        <v>110760</v>
      </c>
      <c r="P199" s="319">
        <v>0</v>
      </c>
      <c r="Q199" s="320">
        <v>0</v>
      </c>
      <c r="R199" s="321">
        <f t="shared" si="18"/>
        <v>45</v>
      </c>
      <c r="S199" s="322">
        <f t="shared" si="18"/>
        <v>-164524</v>
      </c>
      <c r="T199" s="322">
        <f t="shared" si="19"/>
        <v>0</v>
      </c>
      <c r="U199" s="323">
        <f t="shared" si="19"/>
        <v>0</v>
      </c>
      <c r="V199" s="321">
        <f t="shared" si="20"/>
        <v>53</v>
      </c>
      <c r="W199" s="322">
        <f t="shared" si="20"/>
        <v>-1396975.2000000002</v>
      </c>
      <c r="X199" s="322">
        <f t="shared" si="21"/>
        <v>0</v>
      </c>
      <c r="Y199" s="323">
        <f t="shared" si="21"/>
        <v>0</v>
      </c>
      <c r="Z199" s="311"/>
      <c r="AA199" s="298"/>
      <c r="AB199" s="311">
        <f t="shared" si="17"/>
        <v>0</v>
      </c>
      <c r="AC199" s="311">
        <f t="shared" si="17"/>
        <v>0</v>
      </c>
      <c r="AD199" s="291"/>
      <c r="AE199" s="291"/>
      <c r="AF199" s="291"/>
      <c r="AG199" s="291"/>
      <c r="AH199" s="291"/>
      <c r="AI199" s="291"/>
      <c r="AJ199" s="291"/>
      <c r="AK199" s="291"/>
      <c r="AL199" s="291"/>
    </row>
    <row r="200" spans="1:38" s="312" customFormat="1" ht="13.5" customHeight="1" x14ac:dyDescent="0.25">
      <c r="A200" s="313" t="s">
        <v>141</v>
      </c>
      <c r="B200" s="314" t="s">
        <v>646</v>
      </c>
      <c r="C200" s="314" t="s">
        <v>647</v>
      </c>
      <c r="D200" s="315">
        <v>676</v>
      </c>
      <c r="E200" s="316">
        <v>650284</v>
      </c>
      <c r="F200" s="316">
        <v>0</v>
      </c>
      <c r="G200" s="317">
        <v>0</v>
      </c>
      <c r="H200" s="315">
        <v>566</v>
      </c>
      <c r="I200" s="316">
        <v>762866.4</v>
      </c>
      <c r="J200" s="316">
        <v>0</v>
      </c>
      <c r="K200" s="317">
        <v>0</v>
      </c>
      <c r="L200" s="318">
        <v>567</v>
      </c>
      <c r="M200" s="319">
        <v>784906.56</v>
      </c>
      <c r="N200" s="319">
        <v>769306.56</v>
      </c>
      <c r="O200" s="319">
        <v>15600</v>
      </c>
      <c r="P200" s="319">
        <v>0</v>
      </c>
      <c r="Q200" s="320">
        <v>0</v>
      </c>
      <c r="R200" s="321">
        <f t="shared" si="18"/>
        <v>-109</v>
      </c>
      <c r="S200" s="322">
        <f t="shared" si="18"/>
        <v>134622.56000000006</v>
      </c>
      <c r="T200" s="322">
        <f t="shared" si="19"/>
        <v>0</v>
      </c>
      <c r="U200" s="323">
        <f t="shared" si="19"/>
        <v>0</v>
      </c>
      <c r="V200" s="321">
        <f t="shared" si="20"/>
        <v>1</v>
      </c>
      <c r="W200" s="322">
        <f t="shared" si="20"/>
        <v>22040.160000000033</v>
      </c>
      <c r="X200" s="322">
        <f t="shared" si="21"/>
        <v>0</v>
      </c>
      <c r="Y200" s="323">
        <f t="shared" si="21"/>
        <v>0</v>
      </c>
      <c r="Z200" s="311"/>
      <c r="AA200" s="298"/>
      <c r="AB200" s="311">
        <f t="shared" si="17"/>
        <v>0</v>
      </c>
      <c r="AC200" s="311">
        <f t="shared" si="17"/>
        <v>0</v>
      </c>
      <c r="AD200" s="291"/>
      <c r="AE200" s="291"/>
      <c r="AF200" s="291"/>
      <c r="AG200" s="291"/>
      <c r="AH200" s="291"/>
      <c r="AI200" s="291"/>
      <c r="AJ200" s="291"/>
      <c r="AK200" s="291"/>
      <c r="AL200" s="291"/>
    </row>
    <row r="201" spans="1:38" s="312" customFormat="1" ht="13.5" customHeight="1" x14ac:dyDescent="0.25">
      <c r="A201" s="313" t="s">
        <v>141</v>
      </c>
      <c r="B201" s="314" t="s">
        <v>648</v>
      </c>
      <c r="C201" s="314" t="s">
        <v>649</v>
      </c>
      <c r="D201" s="315">
        <v>538</v>
      </c>
      <c r="E201" s="316">
        <v>469884</v>
      </c>
      <c r="F201" s="316">
        <v>0</v>
      </c>
      <c r="G201" s="317">
        <v>0</v>
      </c>
      <c r="H201" s="315">
        <v>523</v>
      </c>
      <c r="I201" s="316">
        <v>621301.94999999995</v>
      </c>
      <c r="J201" s="316">
        <v>0</v>
      </c>
      <c r="K201" s="317">
        <v>0</v>
      </c>
      <c r="L201" s="318">
        <v>519</v>
      </c>
      <c r="M201" s="319">
        <v>618511.30000000005</v>
      </c>
      <c r="N201" s="319">
        <v>594031.30000000005</v>
      </c>
      <c r="O201" s="319">
        <v>24480</v>
      </c>
      <c r="P201" s="319">
        <v>0</v>
      </c>
      <c r="Q201" s="320">
        <v>0</v>
      </c>
      <c r="R201" s="321">
        <f t="shared" si="18"/>
        <v>-19</v>
      </c>
      <c r="S201" s="322">
        <f t="shared" si="18"/>
        <v>148627.30000000005</v>
      </c>
      <c r="T201" s="322">
        <f t="shared" si="19"/>
        <v>0</v>
      </c>
      <c r="U201" s="323">
        <f t="shared" si="19"/>
        <v>0</v>
      </c>
      <c r="V201" s="321">
        <f t="shared" si="20"/>
        <v>-4</v>
      </c>
      <c r="W201" s="322">
        <f t="shared" si="20"/>
        <v>-2790.6499999999069</v>
      </c>
      <c r="X201" s="322">
        <f t="shared" si="21"/>
        <v>0</v>
      </c>
      <c r="Y201" s="323">
        <f t="shared" si="21"/>
        <v>0</v>
      </c>
      <c r="Z201" s="311"/>
      <c r="AA201" s="298"/>
      <c r="AB201" s="311">
        <f t="shared" si="17"/>
        <v>0</v>
      </c>
      <c r="AC201" s="311">
        <f t="shared" si="17"/>
        <v>0</v>
      </c>
      <c r="AD201" s="291"/>
      <c r="AE201" s="291"/>
      <c r="AF201" s="291"/>
      <c r="AG201" s="291"/>
      <c r="AH201" s="291"/>
      <c r="AI201" s="291"/>
      <c r="AJ201" s="291"/>
      <c r="AK201" s="291"/>
      <c r="AL201" s="291"/>
    </row>
    <row r="202" spans="1:38" s="312" customFormat="1" ht="13.5" customHeight="1" x14ac:dyDescent="0.25">
      <c r="A202" s="313" t="s">
        <v>141</v>
      </c>
      <c r="B202" s="314" t="s">
        <v>650</v>
      </c>
      <c r="C202" s="314" t="s">
        <v>651</v>
      </c>
      <c r="D202" s="315">
        <v>572</v>
      </c>
      <c r="E202" s="316">
        <v>360119</v>
      </c>
      <c r="F202" s="316">
        <v>0</v>
      </c>
      <c r="G202" s="317">
        <v>0</v>
      </c>
      <c r="H202" s="315">
        <v>568</v>
      </c>
      <c r="I202" s="316">
        <v>602596.6</v>
      </c>
      <c r="J202" s="316">
        <v>0</v>
      </c>
      <c r="K202" s="317">
        <v>0</v>
      </c>
      <c r="L202" s="318">
        <v>553</v>
      </c>
      <c r="M202" s="319">
        <v>323125.8</v>
      </c>
      <c r="N202" s="319">
        <v>267325.8</v>
      </c>
      <c r="O202" s="319">
        <v>55800</v>
      </c>
      <c r="P202" s="319">
        <v>0</v>
      </c>
      <c r="Q202" s="320">
        <v>0</v>
      </c>
      <c r="R202" s="321">
        <f t="shared" si="18"/>
        <v>-19</v>
      </c>
      <c r="S202" s="322">
        <f t="shared" si="18"/>
        <v>-36993.200000000012</v>
      </c>
      <c r="T202" s="322">
        <f t="shared" si="19"/>
        <v>0</v>
      </c>
      <c r="U202" s="323">
        <f t="shared" si="19"/>
        <v>0</v>
      </c>
      <c r="V202" s="321">
        <f t="shared" si="20"/>
        <v>-15</v>
      </c>
      <c r="W202" s="322">
        <f t="shared" si="20"/>
        <v>-279470.8</v>
      </c>
      <c r="X202" s="322">
        <f t="shared" si="21"/>
        <v>0</v>
      </c>
      <c r="Y202" s="323">
        <f t="shared" si="21"/>
        <v>0</v>
      </c>
      <c r="Z202" s="311"/>
      <c r="AA202" s="298"/>
      <c r="AB202" s="311">
        <f t="shared" si="17"/>
        <v>0</v>
      </c>
      <c r="AC202" s="311">
        <f t="shared" si="17"/>
        <v>0</v>
      </c>
      <c r="AD202" s="291"/>
      <c r="AE202" s="291"/>
      <c r="AF202" s="291"/>
      <c r="AG202" s="291"/>
      <c r="AH202" s="291"/>
      <c r="AI202" s="291"/>
      <c r="AJ202" s="291"/>
      <c r="AK202" s="291"/>
      <c r="AL202" s="291"/>
    </row>
    <row r="203" spans="1:38" s="312" customFormat="1" ht="13.5" customHeight="1" x14ac:dyDescent="0.25">
      <c r="A203" s="313" t="s">
        <v>141</v>
      </c>
      <c r="B203" s="314" t="s">
        <v>652</v>
      </c>
      <c r="C203" s="314" t="s">
        <v>653</v>
      </c>
      <c r="D203" s="315">
        <v>348</v>
      </c>
      <c r="E203" s="316">
        <v>222538.8</v>
      </c>
      <c r="F203" s="316">
        <v>0</v>
      </c>
      <c r="G203" s="317">
        <v>0</v>
      </c>
      <c r="H203" s="315">
        <v>356</v>
      </c>
      <c r="I203" s="316">
        <v>259927.8</v>
      </c>
      <c r="J203" s="316">
        <v>0</v>
      </c>
      <c r="K203" s="317">
        <v>0</v>
      </c>
      <c r="L203" s="318">
        <v>358</v>
      </c>
      <c r="M203" s="319">
        <v>267828</v>
      </c>
      <c r="N203" s="319">
        <v>257268</v>
      </c>
      <c r="O203" s="319">
        <v>10560</v>
      </c>
      <c r="P203" s="319">
        <v>0</v>
      </c>
      <c r="Q203" s="320">
        <v>0</v>
      </c>
      <c r="R203" s="321">
        <f t="shared" si="18"/>
        <v>10</v>
      </c>
      <c r="S203" s="322">
        <f t="shared" si="18"/>
        <v>45289.200000000012</v>
      </c>
      <c r="T203" s="322">
        <f t="shared" si="19"/>
        <v>0</v>
      </c>
      <c r="U203" s="323">
        <f t="shared" si="19"/>
        <v>0</v>
      </c>
      <c r="V203" s="321">
        <f t="shared" si="20"/>
        <v>2</v>
      </c>
      <c r="W203" s="322">
        <f t="shared" si="20"/>
        <v>7900.2000000000116</v>
      </c>
      <c r="X203" s="322">
        <f t="shared" si="21"/>
        <v>0</v>
      </c>
      <c r="Y203" s="323">
        <f t="shared" si="21"/>
        <v>0</v>
      </c>
      <c r="Z203" s="311"/>
      <c r="AA203" s="298"/>
      <c r="AB203" s="311">
        <f t="shared" si="17"/>
        <v>0</v>
      </c>
      <c r="AC203" s="311">
        <f t="shared" si="17"/>
        <v>0</v>
      </c>
      <c r="AD203" s="291"/>
      <c r="AE203" s="291"/>
      <c r="AF203" s="291"/>
      <c r="AG203" s="291"/>
      <c r="AH203" s="291"/>
      <c r="AI203" s="291"/>
      <c r="AJ203" s="291"/>
      <c r="AK203" s="291"/>
      <c r="AL203" s="291"/>
    </row>
    <row r="204" spans="1:38" s="312" customFormat="1" ht="13.5" customHeight="1" x14ac:dyDescent="0.25">
      <c r="A204" s="313" t="s">
        <v>141</v>
      </c>
      <c r="B204" s="314" t="s">
        <v>654</v>
      </c>
      <c r="C204" s="314" t="s">
        <v>227</v>
      </c>
      <c r="D204" s="315">
        <v>87</v>
      </c>
      <c r="E204" s="316">
        <v>44753</v>
      </c>
      <c r="F204" s="316">
        <v>0</v>
      </c>
      <c r="G204" s="317">
        <v>0</v>
      </c>
      <c r="H204" s="315">
        <v>74</v>
      </c>
      <c r="I204" s="316">
        <v>46068.2</v>
      </c>
      <c r="J204" s="316">
        <v>0</v>
      </c>
      <c r="K204" s="317">
        <v>0</v>
      </c>
      <c r="L204" s="318">
        <v>48</v>
      </c>
      <c r="M204" s="319">
        <v>42241.9</v>
      </c>
      <c r="N204" s="319">
        <v>42241.9</v>
      </c>
      <c r="O204" s="319">
        <v>0</v>
      </c>
      <c r="P204" s="319">
        <v>0</v>
      </c>
      <c r="Q204" s="320">
        <v>0</v>
      </c>
      <c r="R204" s="321">
        <f t="shared" si="18"/>
        <v>-39</v>
      </c>
      <c r="S204" s="322">
        <f t="shared" si="18"/>
        <v>-2511.0999999999985</v>
      </c>
      <c r="T204" s="322">
        <f t="shared" si="19"/>
        <v>0</v>
      </c>
      <c r="U204" s="323">
        <f t="shared" si="19"/>
        <v>0</v>
      </c>
      <c r="V204" s="321">
        <f t="shared" si="20"/>
        <v>-26</v>
      </c>
      <c r="W204" s="322">
        <f t="shared" si="20"/>
        <v>-3826.2999999999956</v>
      </c>
      <c r="X204" s="322">
        <f t="shared" si="21"/>
        <v>0</v>
      </c>
      <c r="Y204" s="323">
        <f t="shared" si="21"/>
        <v>0</v>
      </c>
      <c r="Z204" s="311"/>
      <c r="AA204" s="298"/>
      <c r="AB204" s="311">
        <f t="shared" si="17"/>
        <v>0</v>
      </c>
      <c r="AC204" s="311">
        <f t="shared" si="17"/>
        <v>0</v>
      </c>
      <c r="AD204" s="291"/>
      <c r="AE204" s="291"/>
      <c r="AF204" s="291"/>
      <c r="AG204" s="291"/>
      <c r="AH204" s="291"/>
      <c r="AI204" s="291"/>
      <c r="AJ204" s="291"/>
      <c r="AK204" s="291"/>
      <c r="AL204" s="291"/>
    </row>
    <row r="205" spans="1:38" s="312" customFormat="1" ht="13.5" customHeight="1" x14ac:dyDescent="0.25">
      <c r="A205" s="313" t="s">
        <v>141</v>
      </c>
      <c r="B205" s="314" t="s">
        <v>655</v>
      </c>
      <c r="C205" s="314" t="s">
        <v>656</v>
      </c>
      <c r="D205" s="315">
        <v>4400</v>
      </c>
      <c r="E205" s="316">
        <v>3441192.6</v>
      </c>
      <c r="F205" s="316">
        <v>0</v>
      </c>
      <c r="G205" s="317">
        <v>11510734.110000001</v>
      </c>
      <c r="H205" s="315">
        <v>4808</v>
      </c>
      <c r="I205" s="316">
        <v>6452818.8200000003</v>
      </c>
      <c r="J205" s="316">
        <v>0</v>
      </c>
      <c r="K205" s="317">
        <v>13744816.390000002</v>
      </c>
      <c r="L205" s="318">
        <v>4274</v>
      </c>
      <c r="M205" s="319">
        <v>2203160.2000000002</v>
      </c>
      <c r="N205" s="319">
        <v>2021840.2</v>
      </c>
      <c r="O205" s="319">
        <v>181320</v>
      </c>
      <c r="P205" s="319">
        <v>0</v>
      </c>
      <c r="Q205" s="320">
        <v>12720704.409999998</v>
      </c>
      <c r="R205" s="321">
        <f t="shared" si="18"/>
        <v>-126</v>
      </c>
      <c r="S205" s="322">
        <f t="shared" si="18"/>
        <v>-1238032.3999999999</v>
      </c>
      <c r="T205" s="322">
        <f t="shared" si="19"/>
        <v>0</v>
      </c>
      <c r="U205" s="323">
        <f t="shared" si="19"/>
        <v>1209970.299999997</v>
      </c>
      <c r="V205" s="321">
        <f t="shared" si="20"/>
        <v>-534</v>
      </c>
      <c r="W205" s="322">
        <f t="shared" si="20"/>
        <v>-4249658.62</v>
      </c>
      <c r="X205" s="322">
        <f t="shared" si="21"/>
        <v>0</v>
      </c>
      <c r="Y205" s="323">
        <f t="shared" si="21"/>
        <v>-1024111.9800000042</v>
      </c>
      <c r="Z205" s="311"/>
      <c r="AA205" s="298"/>
      <c r="AB205" s="311">
        <f t="shared" si="17"/>
        <v>0</v>
      </c>
      <c r="AC205" s="311">
        <f t="shared" si="17"/>
        <v>0</v>
      </c>
      <c r="AD205" s="291"/>
      <c r="AE205" s="291"/>
      <c r="AF205" s="291"/>
      <c r="AG205" s="291"/>
      <c r="AH205" s="291"/>
      <c r="AI205" s="291"/>
      <c r="AJ205" s="291"/>
      <c r="AK205" s="291"/>
      <c r="AL205" s="291"/>
    </row>
    <row r="206" spans="1:38" s="312" customFormat="1" ht="13.5" customHeight="1" x14ac:dyDescent="0.25">
      <c r="A206" s="313" t="s">
        <v>141</v>
      </c>
      <c r="B206" s="314" t="s">
        <v>657</v>
      </c>
      <c r="C206" s="314" t="s">
        <v>658</v>
      </c>
      <c r="D206" s="315">
        <v>0</v>
      </c>
      <c r="E206" s="316">
        <v>751085</v>
      </c>
      <c r="F206" s="316">
        <v>0</v>
      </c>
      <c r="G206" s="317">
        <v>0</v>
      </c>
      <c r="H206" s="315">
        <v>0</v>
      </c>
      <c r="I206" s="316">
        <v>1080324</v>
      </c>
      <c r="J206" s="316">
        <v>0</v>
      </c>
      <c r="K206" s="317">
        <v>0</v>
      </c>
      <c r="L206" s="318">
        <v>0</v>
      </c>
      <c r="M206" s="319">
        <v>510888</v>
      </c>
      <c r="N206" s="319">
        <v>494568</v>
      </c>
      <c r="O206" s="319">
        <v>16320</v>
      </c>
      <c r="P206" s="319">
        <v>0</v>
      </c>
      <c r="Q206" s="320">
        <v>0</v>
      </c>
      <c r="R206" s="321">
        <f t="shared" si="18"/>
        <v>0</v>
      </c>
      <c r="S206" s="322">
        <f t="shared" si="18"/>
        <v>-240197</v>
      </c>
      <c r="T206" s="322">
        <f t="shared" si="19"/>
        <v>0</v>
      </c>
      <c r="U206" s="323">
        <f t="shared" si="19"/>
        <v>0</v>
      </c>
      <c r="V206" s="321">
        <f t="shared" si="20"/>
        <v>0</v>
      </c>
      <c r="W206" s="322">
        <f t="shared" si="20"/>
        <v>-569436</v>
      </c>
      <c r="X206" s="322">
        <f t="shared" si="21"/>
        <v>0</v>
      </c>
      <c r="Y206" s="323">
        <f t="shared" si="21"/>
        <v>0</v>
      </c>
      <c r="Z206" s="311"/>
      <c r="AA206" s="298"/>
      <c r="AB206" s="311">
        <f t="shared" si="17"/>
        <v>0</v>
      </c>
      <c r="AC206" s="311">
        <f t="shared" si="17"/>
        <v>0</v>
      </c>
      <c r="AD206" s="291"/>
      <c r="AE206" s="291"/>
      <c r="AF206" s="291"/>
      <c r="AG206" s="291"/>
      <c r="AH206" s="291"/>
      <c r="AI206" s="291"/>
      <c r="AJ206" s="291"/>
      <c r="AK206" s="291"/>
      <c r="AL206" s="291"/>
    </row>
    <row r="207" spans="1:38" s="312" customFormat="1" ht="13.5" customHeight="1" x14ac:dyDescent="0.25">
      <c r="A207" s="313" t="s">
        <v>141</v>
      </c>
      <c r="B207" s="314" t="s">
        <v>659</v>
      </c>
      <c r="C207" s="314" t="s">
        <v>660</v>
      </c>
      <c r="D207" s="315">
        <v>0</v>
      </c>
      <c r="E207" s="316">
        <v>309348</v>
      </c>
      <c r="F207" s="316">
        <v>0</v>
      </c>
      <c r="G207" s="317">
        <v>0</v>
      </c>
      <c r="H207" s="315">
        <v>0</v>
      </c>
      <c r="I207" s="316">
        <v>503690</v>
      </c>
      <c r="J207" s="316">
        <v>0</v>
      </c>
      <c r="K207" s="317">
        <v>0</v>
      </c>
      <c r="L207" s="318">
        <v>0</v>
      </c>
      <c r="M207" s="319">
        <v>236790</v>
      </c>
      <c r="N207" s="319">
        <v>229350</v>
      </c>
      <c r="O207" s="319">
        <v>7440</v>
      </c>
      <c r="P207" s="319">
        <v>0</v>
      </c>
      <c r="Q207" s="320">
        <v>0</v>
      </c>
      <c r="R207" s="321">
        <f t="shared" si="18"/>
        <v>0</v>
      </c>
      <c r="S207" s="322">
        <f t="shared" si="18"/>
        <v>-72558</v>
      </c>
      <c r="T207" s="322">
        <f t="shared" si="19"/>
        <v>0</v>
      </c>
      <c r="U207" s="323">
        <f t="shared" si="19"/>
        <v>0</v>
      </c>
      <c r="V207" s="321">
        <f t="shared" si="20"/>
        <v>0</v>
      </c>
      <c r="W207" s="322">
        <f t="shared" si="20"/>
        <v>-266900</v>
      </c>
      <c r="X207" s="322">
        <f t="shared" si="21"/>
        <v>0</v>
      </c>
      <c r="Y207" s="323">
        <f t="shared" si="21"/>
        <v>0</v>
      </c>
      <c r="Z207" s="311"/>
      <c r="AA207" s="298"/>
      <c r="AB207" s="311">
        <f t="shared" si="17"/>
        <v>0</v>
      </c>
      <c r="AC207" s="311">
        <f t="shared" si="17"/>
        <v>0</v>
      </c>
      <c r="AD207" s="291"/>
      <c r="AE207" s="291"/>
      <c r="AF207" s="291"/>
      <c r="AG207" s="291"/>
      <c r="AH207" s="291"/>
      <c r="AI207" s="291"/>
      <c r="AJ207" s="291"/>
      <c r="AK207" s="291"/>
      <c r="AL207" s="291"/>
    </row>
    <row r="208" spans="1:38" s="312" customFormat="1" ht="13.5" customHeight="1" x14ac:dyDescent="0.25">
      <c r="A208" s="313" t="s">
        <v>141</v>
      </c>
      <c r="B208" s="314" t="s">
        <v>661</v>
      </c>
      <c r="C208" s="314" t="s">
        <v>662</v>
      </c>
      <c r="D208" s="315">
        <v>1048</v>
      </c>
      <c r="E208" s="316">
        <v>774835</v>
      </c>
      <c r="F208" s="316">
        <v>0</v>
      </c>
      <c r="G208" s="317">
        <v>0</v>
      </c>
      <c r="H208" s="315">
        <v>798</v>
      </c>
      <c r="I208" s="316">
        <v>746365.79999999993</v>
      </c>
      <c r="J208" s="316">
        <v>0</v>
      </c>
      <c r="K208" s="317">
        <v>0</v>
      </c>
      <c r="L208" s="318">
        <v>639</v>
      </c>
      <c r="M208" s="319">
        <v>808487.56</v>
      </c>
      <c r="N208" s="319">
        <v>707567.56</v>
      </c>
      <c r="O208" s="319">
        <v>100920</v>
      </c>
      <c r="P208" s="319">
        <v>0</v>
      </c>
      <c r="Q208" s="320">
        <v>0</v>
      </c>
      <c r="R208" s="321">
        <f t="shared" si="18"/>
        <v>-409</v>
      </c>
      <c r="S208" s="322">
        <f t="shared" si="18"/>
        <v>33652.560000000056</v>
      </c>
      <c r="T208" s="322">
        <f t="shared" si="19"/>
        <v>0</v>
      </c>
      <c r="U208" s="323">
        <f t="shared" si="19"/>
        <v>0</v>
      </c>
      <c r="V208" s="321">
        <f t="shared" si="20"/>
        <v>-159</v>
      </c>
      <c r="W208" s="322">
        <f t="shared" si="20"/>
        <v>62121.760000000126</v>
      </c>
      <c r="X208" s="322">
        <f t="shared" si="21"/>
        <v>0</v>
      </c>
      <c r="Y208" s="323">
        <f t="shared" si="21"/>
        <v>0</v>
      </c>
      <c r="Z208" s="311"/>
      <c r="AA208" s="298"/>
      <c r="AB208" s="311">
        <f t="shared" si="17"/>
        <v>0</v>
      </c>
      <c r="AC208" s="311">
        <f t="shared" si="17"/>
        <v>0</v>
      </c>
      <c r="AD208" s="291"/>
      <c r="AE208" s="291"/>
      <c r="AF208" s="291"/>
      <c r="AG208" s="291"/>
      <c r="AH208" s="291"/>
      <c r="AI208" s="291"/>
      <c r="AJ208" s="291"/>
      <c r="AK208" s="291"/>
      <c r="AL208" s="291"/>
    </row>
    <row r="209" spans="1:38" s="312" customFormat="1" ht="13.5" customHeight="1" x14ac:dyDescent="0.25">
      <c r="A209" s="313" t="s">
        <v>141</v>
      </c>
      <c r="B209" s="314" t="s">
        <v>663</v>
      </c>
      <c r="C209" s="314" t="s">
        <v>664</v>
      </c>
      <c r="D209" s="315">
        <v>925</v>
      </c>
      <c r="E209" s="316">
        <v>592785</v>
      </c>
      <c r="F209" s="316">
        <v>0</v>
      </c>
      <c r="G209" s="317">
        <v>0</v>
      </c>
      <c r="H209" s="315">
        <v>731</v>
      </c>
      <c r="I209" s="316">
        <v>599786.26</v>
      </c>
      <c r="J209" s="316">
        <v>0</v>
      </c>
      <c r="K209" s="317">
        <v>0</v>
      </c>
      <c r="L209" s="318">
        <v>558</v>
      </c>
      <c r="M209" s="319">
        <v>678037.36</v>
      </c>
      <c r="N209" s="319">
        <v>593317.36</v>
      </c>
      <c r="O209" s="319">
        <v>84720</v>
      </c>
      <c r="P209" s="319">
        <v>0</v>
      </c>
      <c r="Q209" s="320">
        <v>0</v>
      </c>
      <c r="R209" s="321">
        <f t="shared" si="18"/>
        <v>-367</v>
      </c>
      <c r="S209" s="322">
        <f t="shared" si="18"/>
        <v>85252.359999999986</v>
      </c>
      <c r="T209" s="322">
        <f t="shared" si="19"/>
        <v>0</v>
      </c>
      <c r="U209" s="323">
        <f t="shared" si="19"/>
        <v>0</v>
      </c>
      <c r="V209" s="321">
        <f t="shared" si="20"/>
        <v>-173</v>
      </c>
      <c r="W209" s="322">
        <f t="shared" si="20"/>
        <v>78251.099999999977</v>
      </c>
      <c r="X209" s="322">
        <f t="shared" si="21"/>
        <v>0</v>
      </c>
      <c r="Y209" s="323">
        <f t="shared" si="21"/>
        <v>0</v>
      </c>
      <c r="Z209" s="311"/>
      <c r="AA209" s="298"/>
      <c r="AB209" s="311">
        <f t="shared" si="17"/>
        <v>0</v>
      </c>
      <c r="AC209" s="311">
        <f t="shared" si="17"/>
        <v>0</v>
      </c>
      <c r="AD209" s="291"/>
      <c r="AE209" s="291"/>
      <c r="AF209" s="291"/>
      <c r="AG209" s="291"/>
      <c r="AH209" s="291"/>
      <c r="AI209" s="291"/>
      <c r="AJ209" s="291"/>
      <c r="AK209" s="291"/>
      <c r="AL209" s="291"/>
    </row>
    <row r="210" spans="1:38" s="312" customFormat="1" ht="13.5" customHeight="1" x14ac:dyDescent="0.25">
      <c r="A210" s="313" t="s">
        <v>141</v>
      </c>
      <c r="B210" s="314" t="s">
        <v>665</v>
      </c>
      <c r="C210" s="314" t="s">
        <v>142</v>
      </c>
      <c r="D210" s="315">
        <v>1652</v>
      </c>
      <c r="E210" s="316">
        <v>1065234</v>
      </c>
      <c r="F210" s="316">
        <v>0</v>
      </c>
      <c r="G210" s="317">
        <v>0</v>
      </c>
      <c r="H210" s="315">
        <v>1649</v>
      </c>
      <c r="I210" s="316">
        <v>1250555.7</v>
      </c>
      <c r="J210" s="316">
        <v>0</v>
      </c>
      <c r="K210" s="317">
        <v>0</v>
      </c>
      <c r="L210" s="318">
        <v>1454</v>
      </c>
      <c r="M210" s="319">
        <v>1305541</v>
      </c>
      <c r="N210" s="319">
        <v>1208701</v>
      </c>
      <c r="O210" s="319">
        <v>96840</v>
      </c>
      <c r="P210" s="319">
        <v>0</v>
      </c>
      <c r="Q210" s="320">
        <v>0</v>
      </c>
      <c r="R210" s="321">
        <f t="shared" si="18"/>
        <v>-198</v>
      </c>
      <c r="S210" s="322">
        <f t="shared" si="18"/>
        <v>240307</v>
      </c>
      <c r="T210" s="322">
        <f t="shared" si="19"/>
        <v>0</v>
      </c>
      <c r="U210" s="323">
        <f t="shared" si="19"/>
        <v>0</v>
      </c>
      <c r="V210" s="321">
        <f t="shared" si="20"/>
        <v>-195</v>
      </c>
      <c r="W210" s="322">
        <f t="shared" si="20"/>
        <v>54985.300000000047</v>
      </c>
      <c r="X210" s="322">
        <f t="shared" si="21"/>
        <v>0</v>
      </c>
      <c r="Y210" s="323">
        <f t="shared" si="21"/>
        <v>0</v>
      </c>
      <c r="Z210" s="311"/>
      <c r="AA210" s="298"/>
      <c r="AB210" s="311">
        <f t="shared" si="17"/>
        <v>0</v>
      </c>
      <c r="AC210" s="311">
        <f t="shared" si="17"/>
        <v>0</v>
      </c>
      <c r="AD210" s="291"/>
      <c r="AE210" s="291"/>
      <c r="AF210" s="291"/>
      <c r="AG210" s="291"/>
      <c r="AH210" s="291"/>
      <c r="AI210" s="291"/>
      <c r="AJ210" s="291"/>
      <c r="AK210" s="291"/>
      <c r="AL210" s="291"/>
    </row>
    <row r="211" spans="1:38" s="312" customFormat="1" ht="13.5" customHeight="1" x14ac:dyDescent="0.25">
      <c r="A211" s="313" t="s">
        <v>141</v>
      </c>
      <c r="B211" s="314" t="s">
        <v>666</v>
      </c>
      <c r="C211" s="314" t="s">
        <v>667</v>
      </c>
      <c r="D211" s="315">
        <v>0</v>
      </c>
      <c r="E211" s="316">
        <v>3420</v>
      </c>
      <c r="F211" s="316">
        <v>0</v>
      </c>
      <c r="G211" s="317">
        <v>0</v>
      </c>
      <c r="H211" s="315">
        <v>0</v>
      </c>
      <c r="I211" s="316">
        <v>3960</v>
      </c>
      <c r="J211" s="316">
        <v>0</v>
      </c>
      <c r="K211" s="317">
        <v>0</v>
      </c>
      <c r="L211" s="318">
        <v>0</v>
      </c>
      <c r="M211" s="319">
        <v>4050</v>
      </c>
      <c r="N211" s="319">
        <v>4050</v>
      </c>
      <c r="O211" s="319">
        <v>0</v>
      </c>
      <c r="P211" s="319">
        <v>0</v>
      </c>
      <c r="Q211" s="320">
        <v>0</v>
      </c>
      <c r="R211" s="321">
        <f t="shared" si="18"/>
        <v>0</v>
      </c>
      <c r="S211" s="322">
        <f t="shared" si="18"/>
        <v>630</v>
      </c>
      <c r="T211" s="322">
        <f t="shared" si="19"/>
        <v>0</v>
      </c>
      <c r="U211" s="323">
        <f t="shared" si="19"/>
        <v>0</v>
      </c>
      <c r="V211" s="321">
        <f t="shared" si="20"/>
        <v>0</v>
      </c>
      <c r="W211" s="322">
        <f t="shared" si="20"/>
        <v>90</v>
      </c>
      <c r="X211" s="322">
        <f t="shared" si="21"/>
        <v>0</v>
      </c>
      <c r="Y211" s="323">
        <f t="shared" si="21"/>
        <v>0</v>
      </c>
      <c r="Z211" s="311"/>
      <c r="AA211" s="298"/>
      <c r="AB211" s="311">
        <f t="shared" si="17"/>
        <v>0</v>
      </c>
      <c r="AC211" s="311">
        <f t="shared" si="17"/>
        <v>0</v>
      </c>
      <c r="AD211" s="291"/>
      <c r="AE211" s="291"/>
      <c r="AF211" s="291"/>
      <c r="AG211" s="291"/>
      <c r="AH211" s="291"/>
      <c r="AI211" s="291"/>
      <c r="AJ211" s="291"/>
      <c r="AK211" s="291"/>
      <c r="AL211" s="291"/>
    </row>
    <row r="212" spans="1:38" s="312" customFormat="1" ht="13.5" customHeight="1" x14ac:dyDescent="0.25">
      <c r="A212" s="313" t="s">
        <v>141</v>
      </c>
      <c r="B212" s="314" t="s">
        <v>668</v>
      </c>
      <c r="C212" s="314" t="s">
        <v>147</v>
      </c>
      <c r="D212" s="315">
        <v>858</v>
      </c>
      <c r="E212" s="316">
        <v>480692</v>
      </c>
      <c r="F212" s="316">
        <v>0</v>
      </c>
      <c r="G212" s="317">
        <v>0</v>
      </c>
      <c r="H212" s="315">
        <v>623</v>
      </c>
      <c r="I212" s="316">
        <v>595253.5</v>
      </c>
      <c r="J212" s="316">
        <v>0</v>
      </c>
      <c r="K212" s="317">
        <v>0</v>
      </c>
      <c r="L212" s="318">
        <v>421</v>
      </c>
      <c r="M212" s="319">
        <v>475083.9</v>
      </c>
      <c r="N212" s="319">
        <v>448323.9</v>
      </c>
      <c r="O212" s="319">
        <v>26760</v>
      </c>
      <c r="P212" s="319">
        <v>0</v>
      </c>
      <c r="Q212" s="320">
        <v>0</v>
      </c>
      <c r="R212" s="321">
        <f t="shared" si="18"/>
        <v>-437</v>
      </c>
      <c r="S212" s="322">
        <f t="shared" si="18"/>
        <v>-5608.0999999999767</v>
      </c>
      <c r="T212" s="322">
        <f t="shared" si="19"/>
        <v>0</v>
      </c>
      <c r="U212" s="323">
        <f t="shared" si="19"/>
        <v>0</v>
      </c>
      <c r="V212" s="321">
        <f t="shared" si="20"/>
        <v>-202</v>
      </c>
      <c r="W212" s="322">
        <f t="shared" si="20"/>
        <v>-120169.59999999998</v>
      </c>
      <c r="X212" s="322">
        <f t="shared" si="21"/>
        <v>0</v>
      </c>
      <c r="Y212" s="323">
        <f t="shared" si="21"/>
        <v>0</v>
      </c>
      <c r="Z212" s="311"/>
      <c r="AA212" s="298"/>
      <c r="AB212" s="311">
        <f t="shared" si="17"/>
        <v>0</v>
      </c>
      <c r="AC212" s="311">
        <f t="shared" si="17"/>
        <v>0</v>
      </c>
      <c r="AD212" s="291"/>
      <c r="AE212" s="291"/>
      <c r="AF212" s="291"/>
      <c r="AG212" s="291"/>
      <c r="AH212" s="291"/>
      <c r="AI212" s="291"/>
      <c r="AJ212" s="291"/>
      <c r="AK212" s="291"/>
      <c r="AL212" s="291"/>
    </row>
    <row r="213" spans="1:38" s="312" customFormat="1" ht="13.5" customHeight="1" x14ac:dyDescent="0.25">
      <c r="A213" s="313" t="s">
        <v>141</v>
      </c>
      <c r="B213" s="314" t="s">
        <v>669</v>
      </c>
      <c r="C213" s="314" t="s">
        <v>670</v>
      </c>
      <c r="D213" s="315">
        <v>0</v>
      </c>
      <c r="E213" s="316">
        <v>129950</v>
      </c>
      <c r="F213" s="316">
        <v>0</v>
      </c>
      <c r="G213" s="317">
        <v>0</v>
      </c>
      <c r="H213" s="315">
        <v>0</v>
      </c>
      <c r="I213" s="316">
        <v>240079</v>
      </c>
      <c r="J213" s="316">
        <v>0</v>
      </c>
      <c r="K213" s="317">
        <v>0</v>
      </c>
      <c r="L213" s="318">
        <v>0</v>
      </c>
      <c r="M213" s="319">
        <v>99681</v>
      </c>
      <c r="N213" s="319">
        <v>99681</v>
      </c>
      <c r="O213" s="319">
        <v>0</v>
      </c>
      <c r="P213" s="319">
        <v>0</v>
      </c>
      <c r="Q213" s="320">
        <v>0</v>
      </c>
      <c r="R213" s="321">
        <f t="shared" si="18"/>
        <v>0</v>
      </c>
      <c r="S213" s="322">
        <f t="shared" si="18"/>
        <v>-30269</v>
      </c>
      <c r="T213" s="322">
        <f t="shared" si="19"/>
        <v>0</v>
      </c>
      <c r="U213" s="323">
        <f t="shared" si="19"/>
        <v>0</v>
      </c>
      <c r="V213" s="321">
        <f t="shared" si="20"/>
        <v>0</v>
      </c>
      <c r="W213" s="322">
        <f t="shared" si="20"/>
        <v>-140398</v>
      </c>
      <c r="X213" s="322">
        <f t="shared" si="21"/>
        <v>0</v>
      </c>
      <c r="Y213" s="323">
        <f t="shared" si="21"/>
        <v>0</v>
      </c>
      <c r="Z213" s="311"/>
      <c r="AA213" s="298"/>
      <c r="AB213" s="311">
        <f t="shared" si="17"/>
        <v>0</v>
      </c>
      <c r="AC213" s="311">
        <f t="shared" si="17"/>
        <v>0</v>
      </c>
      <c r="AD213" s="291"/>
      <c r="AE213" s="291"/>
      <c r="AF213" s="291"/>
      <c r="AG213" s="291"/>
      <c r="AH213" s="291"/>
      <c r="AI213" s="291"/>
      <c r="AJ213" s="291"/>
      <c r="AK213" s="291"/>
      <c r="AL213" s="291"/>
    </row>
    <row r="214" spans="1:38" s="312" customFormat="1" ht="13.5" customHeight="1" x14ac:dyDescent="0.25">
      <c r="A214" s="313" t="s">
        <v>141</v>
      </c>
      <c r="B214" s="314" t="s">
        <v>671</v>
      </c>
      <c r="C214" s="314" t="s">
        <v>672</v>
      </c>
      <c r="D214" s="315">
        <v>641</v>
      </c>
      <c r="E214" s="316">
        <v>424475</v>
      </c>
      <c r="F214" s="316">
        <v>0</v>
      </c>
      <c r="G214" s="317">
        <v>509570.68999999994</v>
      </c>
      <c r="H214" s="315">
        <v>1198</v>
      </c>
      <c r="I214" s="316">
        <v>1267766.5599999998</v>
      </c>
      <c r="J214" s="316">
        <v>1794.99</v>
      </c>
      <c r="K214" s="317">
        <v>1067896.82</v>
      </c>
      <c r="L214" s="318">
        <v>1152</v>
      </c>
      <c r="M214" s="319">
        <v>809819.6</v>
      </c>
      <c r="N214" s="319">
        <v>751739.6</v>
      </c>
      <c r="O214" s="319">
        <v>58080</v>
      </c>
      <c r="P214" s="319">
        <v>0</v>
      </c>
      <c r="Q214" s="320">
        <v>991658.66000000038</v>
      </c>
      <c r="R214" s="321">
        <f t="shared" si="18"/>
        <v>511</v>
      </c>
      <c r="S214" s="322">
        <f t="shared" si="18"/>
        <v>385344.6</v>
      </c>
      <c r="T214" s="322">
        <f t="shared" si="19"/>
        <v>0</v>
      </c>
      <c r="U214" s="323">
        <f t="shared" si="19"/>
        <v>482087.97000000044</v>
      </c>
      <c r="V214" s="321">
        <f t="shared" si="20"/>
        <v>-46</v>
      </c>
      <c r="W214" s="322">
        <f t="shared" si="20"/>
        <v>-457946.95999999985</v>
      </c>
      <c r="X214" s="322">
        <f t="shared" si="21"/>
        <v>-1794.99</v>
      </c>
      <c r="Y214" s="323">
        <f t="shared" si="21"/>
        <v>-76238.159999999683</v>
      </c>
      <c r="Z214" s="311"/>
      <c r="AA214" s="298"/>
      <c r="AB214" s="311">
        <f t="shared" si="17"/>
        <v>0</v>
      </c>
      <c r="AC214" s="311">
        <f t="shared" si="17"/>
        <v>0</v>
      </c>
      <c r="AD214" s="291"/>
      <c r="AE214" s="291"/>
      <c r="AF214" s="291"/>
      <c r="AG214" s="291"/>
      <c r="AH214" s="291"/>
      <c r="AI214" s="291"/>
      <c r="AJ214" s="291"/>
      <c r="AK214" s="291"/>
      <c r="AL214" s="291"/>
    </row>
    <row r="215" spans="1:38" s="312" customFormat="1" ht="13.5" customHeight="1" x14ac:dyDescent="0.25">
      <c r="A215" s="313" t="s">
        <v>141</v>
      </c>
      <c r="B215" s="314" t="s">
        <v>673</v>
      </c>
      <c r="C215" s="314" t="s">
        <v>674</v>
      </c>
      <c r="D215" s="315">
        <v>974</v>
      </c>
      <c r="E215" s="316">
        <v>326280</v>
      </c>
      <c r="F215" s="316">
        <v>0</v>
      </c>
      <c r="G215" s="317">
        <v>0</v>
      </c>
      <c r="H215" s="315">
        <v>929</v>
      </c>
      <c r="I215" s="316">
        <v>387338.1</v>
      </c>
      <c r="J215" s="316">
        <v>0</v>
      </c>
      <c r="K215" s="317">
        <v>0</v>
      </c>
      <c r="L215" s="318">
        <v>756</v>
      </c>
      <c r="M215" s="319">
        <v>390753.7</v>
      </c>
      <c r="N215" s="319">
        <v>351753.7</v>
      </c>
      <c r="O215" s="319">
        <v>39000</v>
      </c>
      <c r="P215" s="319">
        <v>0</v>
      </c>
      <c r="Q215" s="320">
        <v>0</v>
      </c>
      <c r="R215" s="321">
        <f t="shared" si="18"/>
        <v>-218</v>
      </c>
      <c r="S215" s="322">
        <f t="shared" si="18"/>
        <v>64473.700000000012</v>
      </c>
      <c r="T215" s="322">
        <f t="shared" si="19"/>
        <v>0</v>
      </c>
      <c r="U215" s="323">
        <f t="shared" si="19"/>
        <v>0</v>
      </c>
      <c r="V215" s="321">
        <f t="shared" si="20"/>
        <v>-173</v>
      </c>
      <c r="W215" s="322">
        <f t="shared" si="20"/>
        <v>3415.6000000000349</v>
      </c>
      <c r="X215" s="322">
        <f t="shared" si="21"/>
        <v>0</v>
      </c>
      <c r="Y215" s="323">
        <f t="shared" si="21"/>
        <v>0</v>
      </c>
      <c r="Z215" s="311"/>
      <c r="AA215" s="298"/>
      <c r="AB215" s="311">
        <f t="shared" si="17"/>
        <v>0</v>
      </c>
      <c r="AC215" s="311">
        <f t="shared" si="17"/>
        <v>0</v>
      </c>
      <c r="AD215" s="291"/>
      <c r="AE215" s="291"/>
      <c r="AF215" s="291"/>
      <c r="AG215" s="291"/>
      <c r="AH215" s="291"/>
      <c r="AI215" s="291"/>
      <c r="AJ215" s="291"/>
      <c r="AK215" s="291"/>
      <c r="AL215" s="291"/>
    </row>
    <row r="216" spans="1:38" s="312" customFormat="1" ht="13.5" customHeight="1" x14ac:dyDescent="0.25">
      <c r="A216" s="313" t="s">
        <v>141</v>
      </c>
      <c r="B216" s="314" t="s">
        <v>675</v>
      </c>
      <c r="C216" s="314" t="s">
        <v>676</v>
      </c>
      <c r="D216" s="315">
        <v>894</v>
      </c>
      <c r="E216" s="316">
        <v>255017</v>
      </c>
      <c r="F216" s="316">
        <v>0</v>
      </c>
      <c r="G216" s="317">
        <v>0</v>
      </c>
      <c r="H216" s="315">
        <v>899</v>
      </c>
      <c r="I216" s="316">
        <v>352275.1</v>
      </c>
      <c r="J216" s="316">
        <v>0</v>
      </c>
      <c r="K216" s="317">
        <v>0</v>
      </c>
      <c r="L216" s="318">
        <v>292</v>
      </c>
      <c r="M216" s="319">
        <v>299356.79999999999</v>
      </c>
      <c r="N216" s="319">
        <v>274516.8</v>
      </c>
      <c r="O216" s="319">
        <v>24840</v>
      </c>
      <c r="P216" s="319">
        <v>0</v>
      </c>
      <c r="Q216" s="320">
        <v>0</v>
      </c>
      <c r="R216" s="321">
        <f t="shared" si="18"/>
        <v>-602</v>
      </c>
      <c r="S216" s="322">
        <f t="shared" si="18"/>
        <v>44339.799999999988</v>
      </c>
      <c r="T216" s="322">
        <f t="shared" si="19"/>
        <v>0</v>
      </c>
      <c r="U216" s="323">
        <f t="shared" si="19"/>
        <v>0</v>
      </c>
      <c r="V216" s="321">
        <f t="shared" si="20"/>
        <v>-607</v>
      </c>
      <c r="W216" s="322">
        <f t="shared" si="20"/>
        <v>-52918.299999999988</v>
      </c>
      <c r="X216" s="322">
        <f t="shared" si="21"/>
        <v>0</v>
      </c>
      <c r="Y216" s="323">
        <f t="shared" si="21"/>
        <v>0</v>
      </c>
      <c r="Z216" s="311"/>
      <c r="AA216" s="298"/>
      <c r="AB216" s="311">
        <f t="shared" si="17"/>
        <v>0</v>
      </c>
      <c r="AC216" s="311">
        <f t="shared" si="17"/>
        <v>0</v>
      </c>
      <c r="AD216" s="291"/>
      <c r="AE216" s="291"/>
      <c r="AF216" s="291"/>
      <c r="AG216" s="291"/>
      <c r="AH216" s="291"/>
      <c r="AI216" s="291"/>
      <c r="AJ216" s="291"/>
      <c r="AK216" s="291"/>
      <c r="AL216" s="291"/>
    </row>
    <row r="217" spans="1:38" s="312" customFormat="1" ht="13.5" customHeight="1" x14ac:dyDescent="0.25">
      <c r="A217" s="313" t="s">
        <v>141</v>
      </c>
      <c r="B217" s="314" t="s">
        <v>677</v>
      </c>
      <c r="C217" s="314" t="s">
        <v>678</v>
      </c>
      <c r="D217" s="315">
        <v>393</v>
      </c>
      <c r="E217" s="316">
        <v>111006</v>
      </c>
      <c r="F217" s="316">
        <v>0</v>
      </c>
      <c r="G217" s="317">
        <v>0</v>
      </c>
      <c r="H217" s="315">
        <v>465</v>
      </c>
      <c r="I217" s="316">
        <v>188787.6</v>
      </c>
      <c r="J217" s="316">
        <v>0</v>
      </c>
      <c r="K217" s="317">
        <v>0</v>
      </c>
      <c r="L217" s="318">
        <v>276</v>
      </c>
      <c r="M217" s="319">
        <v>112337.2</v>
      </c>
      <c r="N217" s="319">
        <v>101537.2</v>
      </c>
      <c r="O217" s="319">
        <v>10800</v>
      </c>
      <c r="P217" s="319">
        <v>0</v>
      </c>
      <c r="Q217" s="320">
        <v>0</v>
      </c>
      <c r="R217" s="321">
        <f t="shared" si="18"/>
        <v>-117</v>
      </c>
      <c r="S217" s="322">
        <f t="shared" si="18"/>
        <v>1331.1999999999971</v>
      </c>
      <c r="T217" s="322">
        <f t="shared" si="19"/>
        <v>0</v>
      </c>
      <c r="U217" s="323">
        <f t="shared" si="19"/>
        <v>0</v>
      </c>
      <c r="V217" s="321">
        <f t="shared" si="20"/>
        <v>-189</v>
      </c>
      <c r="W217" s="322">
        <f t="shared" si="20"/>
        <v>-76450.400000000009</v>
      </c>
      <c r="X217" s="322">
        <f t="shared" si="21"/>
        <v>0</v>
      </c>
      <c r="Y217" s="323">
        <f t="shared" si="21"/>
        <v>0</v>
      </c>
      <c r="Z217" s="311"/>
      <c r="AA217" s="298"/>
      <c r="AB217" s="311">
        <f t="shared" si="17"/>
        <v>0</v>
      </c>
      <c r="AC217" s="311">
        <f t="shared" si="17"/>
        <v>0</v>
      </c>
      <c r="AD217" s="291"/>
      <c r="AE217" s="291"/>
      <c r="AF217" s="291"/>
      <c r="AG217" s="291"/>
      <c r="AH217" s="291"/>
      <c r="AI217" s="291"/>
      <c r="AJ217" s="291"/>
      <c r="AK217" s="291"/>
      <c r="AL217" s="291"/>
    </row>
    <row r="218" spans="1:38" s="312" customFormat="1" ht="13.5" customHeight="1" x14ac:dyDescent="0.25">
      <c r="A218" s="313" t="s">
        <v>141</v>
      </c>
      <c r="B218" s="314" t="s">
        <v>679</v>
      </c>
      <c r="C218" s="314" t="s">
        <v>680</v>
      </c>
      <c r="D218" s="315">
        <v>851</v>
      </c>
      <c r="E218" s="316">
        <v>284612</v>
      </c>
      <c r="F218" s="316">
        <v>0</v>
      </c>
      <c r="G218" s="317">
        <v>0</v>
      </c>
      <c r="H218" s="315">
        <v>594</v>
      </c>
      <c r="I218" s="316">
        <v>308782.09999999998</v>
      </c>
      <c r="J218" s="316">
        <v>0</v>
      </c>
      <c r="K218" s="317">
        <v>0</v>
      </c>
      <c r="L218" s="318">
        <v>20</v>
      </c>
      <c r="M218" s="319">
        <v>100043</v>
      </c>
      <c r="N218" s="319">
        <v>90083</v>
      </c>
      <c r="O218" s="319">
        <v>9960</v>
      </c>
      <c r="P218" s="319">
        <v>0</v>
      </c>
      <c r="Q218" s="320">
        <v>0</v>
      </c>
      <c r="R218" s="321">
        <f t="shared" si="18"/>
        <v>-831</v>
      </c>
      <c r="S218" s="322">
        <f t="shared" si="18"/>
        <v>-184569</v>
      </c>
      <c r="T218" s="322">
        <f t="shared" si="19"/>
        <v>0</v>
      </c>
      <c r="U218" s="323">
        <f t="shared" si="19"/>
        <v>0</v>
      </c>
      <c r="V218" s="321">
        <f t="shared" si="20"/>
        <v>-574</v>
      </c>
      <c r="W218" s="322">
        <f t="shared" si="20"/>
        <v>-208739.09999999998</v>
      </c>
      <c r="X218" s="322">
        <f t="shared" si="21"/>
        <v>0</v>
      </c>
      <c r="Y218" s="323">
        <f t="shared" si="21"/>
        <v>0</v>
      </c>
      <c r="Z218" s="311"/>
      <c r="AA218" s="298"/>
      <c r="AB218" s="311">
        <f t="shared" si="17"/>
        <v>0</v>
      </c>
      <c r="AC218" s="311">
        <f t="shared" si="17"/>
        <v>0</v>
      </c>
      <c r="AD218" s="291"/>
      <c r="AE218" s="291"/>
      <c r="AF218" s="291"/>
      <c r="AG218" s="291"/>
      <c r="AH218" s="291"/>
      <c r="AI218" s="291"/>
      <c r="AJ218" s="291"/>
      <c r="AK218" s="291"/>
      <c r="AL218" s="291"/>
    </row>
    <row r="219" spans="1:38" s="312" customFormat="1" ht="13.5" customHeight="1" x14ac:dyDescent="0.25">
      <c r="A219" s="313" t="s">
        <v>141</v>
      </c>
      <c r="B219" s="314" t="s">
        <v>681</v>
      </c>
      <c r="C219" s="314" t="s">
        <v>682</v>
      </c>
      <c r="D219" s="315">
        <v>498</v>
      </c>
      <c r="E219" s="316">
        <v>92193</v>
      </c>
      <c r="F219" s="316">
        <v>0</v>
      </c>
      <c r="G219" s="317">
        <v>0</v>
      </c>
      <c r="H219" s="315">
        <v>479</v>
      </c>
      <c r="I219" s="316">
        <v>100414.5</v>
      </c>
      <c r="J219" s="316">
        <v>0</v>
      </c>
      <c r="K219" s="317">
        <v>0</v>
      </c>
      <c r="L219" s="318">
        <v>349</v>
      </c>
      <c r="M219" s="319">
        <v>110272.20000000001</v>
      </c>
      <c r="N219" s="319">
        <v>92872.200000000012</v>
      </c>
      <c r="O219" s="319">
        <v>17400</v>
      </c>
      <c r="P219" s="319">
        <v>0</v>
      </c>
      <c r="Q219" s="320">
        <v>0</v>
      </c>
      <c r="R219" s="321">
        <f t="shared" si="18"/>
        <v>-149</v>
      </c>
      <c r="S219" s="322">
        <f t="shared" si="18"/>
        <v>18079.200000000012</v>
      </c>
      <c r="T219" s="322">
        <f t="shared" si="19"/>
        <v>0</v>
      </c>
      <c r="U219" s="323">
        <f t="shared" si="19"/>
        <v>0</v>
      </c>
      <c r="V219" s="321">
        <f t="shared" si="20"/>
        <v>-130</v>
      </c>
      <c r="W219" s="322">
        <f t="shared" si="20"/>
        <v>9857.7000000000116</v>
      </c>
      <c r="X219" s="322">
        <f t="shared" si="21"/>
        <v>0</v>
      </c>
      <c r="Y219" s="323">
        <f t="shared" si="21"/>
        <v>0</v>
      </c>
      <c r="Z219" s="311"/>
      <c r="AA219" s="298"/>
      <c r="AB219" s="311">
        <f t="shared" si="17"/>
        <v>0</v>
      </c>
      <c r="AC219" s="311">
        <f t="shared" si="17"/>
        <v>0</v>
      </c>
      <c r="AD219" s="291"/>
      <c r="AE219" s="291"/>
      <c r="AF219" s="291"/>
      <c r="AG219" s="291"/>
      <c r="AH219" s="291"/>
      <c r="AI219" s="291"/>
      <c r="AJ219" s="291"/>
      <c r="AK219" s="291"/>
      <c r="AL219" s="291"/>
    </row>
    <row r="220" spans="1:38" s="312" customFormat="1" ht="13.5" customHeight="1" x14ac:dyDescent="0.25">
      <c r="A220" s="313" t="s">
        <v>141</v>
      </c>
      <c r="B220" s="314" t="s">
        <v>683</v>
      </c>
      <c r="C220" s="314" t="s">
        <v>209</v>
      </c>
      <c r="D220" s="315">
        <v>441</v>
      </c>
      <c r="E220" s="316">
        <v>148550</v>
      </c>
      <c r="F220" s="316">
        <v>0</v>
      </c>
      <c r="G220" s="317">
        <v>0</v>
      </c>
      <c r="H220" s="315">
        <v>327</v>
      </c>
      <c r="I220" s="316">
        <v>138049.90000000002</v>
      </c>
      <c r="J220" s="316">
        <v>0</v>
      </c>
      <c r="K220" s="317">
        <v>0</v>
      </c>
      <c r="L220" s="318">
        <v>166</v>
      </c>
      <c r="M220" s="319">
        <v>161593.29999999999</v>
      </c>
      <c r="N220" s="319">
        <v>138793.29999999999</v>
      </c>
      <c r="O220" s="319">
        <v>22800</v>
      </c>
      <c r="P220" s="319">
        <v>0</v>
      </c>
      <c r="Q220" s="320">
        <v>0</v>
      </c>
      <c r="R220" s="321">
        <f t="shared" si="18"/>
        <v>-275</v>
      </c>
      <c r="S220" s="322">
        <f t="shared" si="18"/>
        <v>13043.299999999988</v>
      </c>
      <c r="T220" s="322">
        <f t="shared" si="19"/>
        <v>0</v>
      </c>
      <c r="U220" s="323">
        <f t="shared" si="19"/>
        <v>0</v>
      </c>
      <c r="V220" s="321">
        <f t="shared" si="20"/>
        <v>-161</v>
      </c>
      <c r="W220" s="322">
        <f t="shared" si="20"/>
        <v>23543.399999999965</v>
      </c>
      <c r="X220" s="322">
        <f t="shared" si="21"/>
        <v>0</v>
      </c>
      <c r="Y220" s="323">
        <f t="shared" si="21"/>
        <v>0</v>
      </c>
      <c r="Z220" s="311"/>
      <c r="AA220" s="298"/>
      <c r="AB220" s="311">
        <f t="shared" si="17"/>
        <v>0</v>
      </c>
      <c r="AC220" s="311">
        <f t="shared" si="17"/>
        <v>0</v>
      </c>
      <c r="AD220" s="291"/>
      <c r="AE220" s="291"/>
      <c r="AF220" s="291"/>
      <c r="AG220" s="291"/>
      <c r="AH220" s="291"/>
      <c r="AI220" s="291"/>
      <c r="AJ220" s="291"/>
      <c r="AK220" s="291"/>
      <c r="AL220" s="291"/>
    </row>
    <row r="221" spans="1:38" s="312" customFormat="1" ht="13.5" customHeight="1" x14ac:dyDescent="0.25">
      <c r="A221" s="313" t="s">
        <v>148</v>
      </c>
      <c r="B221" s="314" t="s">
        <v>684</v>
      </c>
      <c r="C221" s="314" t="s">
        <v>685</v>
      </c>
      <c r="D221" s="315">
        <v>1074</v>
      </c>
      <c r="E221" s="316">
        <v>675889</v>
      </c>
      <c r="F221" s="316">
        <v>0</v>
      </c>
      <c r="G221" s="317">
        <v>0</v>
      </c>
      <c r="H221" s="315">
        <v>739</v>
      </c>
      <c r="I221" s="316">
        <v>823732.49999999988</v>
      </c>
      <c r="J221" s="316">
        <v>0</v>
      </c>
      <c r="K221" s="317">
        <v>0</v>
      </c>
      <c r="L221" s="318">
        <v>479</v>
      </c>
      <c r="M221" s="319">
        <v>663686</v>
      </c>
      <c r="N221" s="319">
        <v>590126</v>
      </c>
      <c r="O221" s="319">
        <v>73560</v>
      </c>
      <c r="P221" s="319">
        <v>0</v>
      </c>
      <c r="Q221" s="320">
        <v>0</v>
      </c>
      <c r="R221" s="321">
        <f t="shared" si="18"/>
        <v>-595</v>
      </c>
      <c r="S221" s="322">
        <f t="shared" si="18"/>
        <v>-12203</v>
      </c>
      <c r="T221" s="322">
        <f t="shared" si="19"/>
        <v>0</v>
      </c>
      <c r="U221" s="323">
        <f t="shared" si="19"/>
        <v>0</v>
      </c>
      <c r="V221" s="321">
        <f t="shared" si="20"/>
        <v>-260</v>
      </c>
      <c r="W221" s="322">
        <f t="shared" si="20"/>
        <v>-160046.49999999988</v>
      </c>
      <c r="X221" s="322">
        <f t="shared" si="21"/>
        <v>0</v>
      </c>
      <c r="Y221" s="323">
        <f t="shared" si="21"/>
        <v>0</v>
      </c>
      <c r="Z221" s="311"/>
      <c r="AA221" s="298"/>
      <c r="AB221" s="311">
        <f t="shared" si="17"/>
        <v>0</v>
      </c>
      <c r="AC221" s="311">
        <f t="shared" si="17"/>
        <v>0</v>
      </c>
      <c r="AD221" s="291"/>
      <c r="AE221" s="291"/>
      <c r="AF221" s="291"/>
      <c r="AG221" s="291"/>
      <c r="AH221" s="291"/>
      <c r="AI221" s="291"/>
      <c r="AJ221" s="291"/>
      <c r="AK221" s="291"/>
      <c r="AL221" s="291"/>
    </row>
    <row r="222" spans="1:38" s="312" customFormat="1" ht="13.5" customHeight="1" x14ac:dyDescent="0.25">
      <c r="A222" s="313" t="s">
        <v>148</v>
      </c>
      <c r="B222" s="314" t="s">
        <v>686</v>
      </c>
      <c r="C222" s="314" t="s">
        <v>687</v>
      </c>
      <c r="D222" s="315">
        <v>1030</v>
      </c>
      <c r="E222" s="316">
        <v>593273</v>
      </c>
      <c r="F222" s="316">
        <v>0</v>
      </c>
      <c r="G222" s="317">
        <v>0</v>
      </c>
      <c r="H222" s="315">
        <v>801</v>
      </c>
      <c r="I222" s="316">
        <v>782809.4</v>
      </c>
      <c r="J222" s="316">
        <v>0</v>
      </c>
      <c r="K222" s="317">
        <v>0</v>
      </c>
      <c r="L222" s="318">
        <v>480</v>
      </c>
      <c r="M222" s="319">
        <v>567844.09</v>
      </c>
      <c r="N222" s="319">
        <v>515300.19999999995</v>
      </c>
      <c r="O222" s="319">
        <v>52543.89</v>
      </c>
      <c r="P222" s="319">
        <v>0</v>
      </c>
      <c r="Q222" s="320">
        <v>0</v>
      </c>
      <c r="R222" s="321">
        <f t="shared" si="18"/>
        <v>-550</v>
      </c>
      <c r="S222" s="322">
        <f t="shared" si="18"/>
        <v>-25428.910000000033</v>
      </c>
      <c r="T222" s="322">
        <f t="shared" si="19"/>
        <v>0</v>
      </c>
      <c r="U222" s="323">
        <f t="shared" si="19"/>
        <v>0</v>
      </c>
      <c r="V222" s="321">
        <f t="shared" si="20"/>
        <v>-321</v>
      </c>
      <c r="W222" s="322">
        <f t="shared" si="20"/>
        <v>-214965.31000000006</v>
      </c>
      <c r="X222" s="322">
        <f t="shared" si="21"/>
        <v>0</v>
      </c>
      <c r="Y222" s="323">
        <f t="shared" si="21"/>
        <v>0</v>
      </c>
      <c r="Z222" s="311"/>
      <c r="AA222" s="298"/>
      <c r="AB222" s="311">
        <f t="shared" si="17"/>
        <v>0</v>
      </c>
      <c r="AC222" s="311">
        <f t="shared" si="17"/>
        <v>0</v>
      </c>
      <c r="AD222" s="291"/>
      <c r="AE222" s="291"/>
      <c r="AF222" s="291"/>
      <c r="AG222" s="291"/>
      <c r="AH222" s="291"/>
      <c r="AI222" s="291"/>
      <c r="AJ222" s="291"/>
      <c r="AK222" s="291"/>
      <c r="AL222" s="291"/>
    </row>
    <row r="223" spans="1:38" s="312" customFormat="1" ht="13.5" customHeight="1" x14ac:dyDescent="0.25">
      <c r="A223" s="313" t="s">
        <v>148</v>
      </c>
      <c r="B223" s="314" t="s">
        <v>688</v>
      </c>
      <c r="C223" s="314" t="s">
        <v>689</v>
      </c>
      <c r="D223" s="315">
        <v>0</v>
      </c>
      <c r="E223" s="316">
        <v>36252</v>
      </c>
      <c r="F223" s="316">
        <v>0</v>
      </c>
      <c r="G223" s="317">
        <v>0</v>
      </c>
      <c r="H223" s="315">
        <v>0</v>
      </c>
      <c r="I223" s="316">
        <v>52628</v>
      </c>
      <c r="J223" s="316">
        <v>0</v>
      </c>
      <c r="K223" s="317">
        <v>0</v>
      </c>
      <c r="L223" s="318">
        <v>0</v>
      </c>
      <c r="M223" s="319">
        <v>38583</v>
      </c>
      <c r="N223" s="319">
        <v>38583</v>
      </c>
      <c r="O223" s="319">
        <v>0</v>
      </c>
      <c r="P223" s="319">
        <v>0</v>
      </c>
      <c r="Q223" s="320">
        <v>0</v>
      </c>
      <c r="R223" s="321">
        <f t="shared" si="18"/>
        <v>0</v>
      </c>
      <c r="S223" s="322">
        <f t="shared" si="18"/>
        <v>2331</v>
      </c>
      <c r="T223" s="322">
        <f t="shared" si="19"/>
        <v>0</v>
      </c>
      <c r="U223" s="323">
        <f t="shared" si="19"/>
        <v>0</v>
      </c>
      <c r="V223" s="321">
        <f t="shared" si="20"/>
        <v>0</v>
      </c>
      <c r="W223" s="322">
        <f t="shared" si="20"/>
        <v>-14045</v>
      </c>
      <c r="X223" s="322">
        <f t="shared" si="21"/>
        <v>0</v>
      </c>
      <c r="Y223" s="323">
        <f t="shared" si="21"/>
        <v>0</v>
      </c>
      <c r="Z223" s="311"/>
      <c r="AA223" s="298"/>
      <c r="AB223" s="311">
        <f t="shared" si="17"/>
        <v>0</v>
      </c>
      <c r="AC223" s="311">
        <f t="shared" si="17"/>
        <v>0</v>
      </c>
      <c r="AD223" s="291"/>
      <c r="AE223" s="291"/>
      <c r="AF223" s="291"/>
      <c r="AG223" s="291"/>
      <c r="AH223" s="291"/>
      <c r="AI223" s="291"/>
      <c r="AJ223" s="291"/>
      <c r="AK223" s="291"/>
      <c r="AL223" s="291"/>
    </row>
    <row r="224" spans="1:38" s="312" customFormat="1" ht="13.5" customHeight="1" x14ac:dyDescent="0.25">
      <c r="A224" s="313" t="s">
        <v>148</v>
      </c>
      <c r="B224" s="314" t="s">
        <v>690</v>
      </c>
      <c r="C224" s="314" t="s">
        <v>691</v>
      </c>
      <c r="D224" s="315">
        <v>3912</v>
      </c>
      <c r="E224" s="316">
        <v>2400986.2000000002</v>
      </c>
      <c r="F224" s="316">
        <v>8303.2000000000007</v>
      </c>
      <c r="G224" s="317">
        <v>0</v>
      </c>
      <c r="H224" s="315">
        <v>2644</v>
      </c>
      <c r="I224" s="316">
        <v>3329920.34</v>
      </c>
      <c r="J224" s="316">
        <v>13734</v>
      </c>
      <c r="K224" s="317">
        <v>0</v>
      </c>
      <c r="L224" s="318">
        <v>1891</v>
      </c>
      <c r="M224" s="319">
        <v>2285200.08</v>
      </c>
      <c r="N224" s="319">
        <v>2061880.0799999998</v>
      </c>
      <c r="O224" s="319">
        <v>223320</v>
      </c>
      <c r="P224" s="319">
        <v>8225</v>
      </c>
      <c r="Q224" s="320">
        <v>0</v>
      </c>
      <c r="R224" s="321">
        <f t="shared" si="18"/>
        <v>-2021</v>
      </c>
      <c r="S224" s="322">
        <f t="shared" si="18"/>
        <v>-115786.12000000011</v>
      </c>
      <c r="T224" s="322">
        <f t="shared" si="19"/>
        <v>-78.200000000000728</v>
      </c>
      <c r="U224" s="323">
        <f t="shared" si="19"/>
        <v>0</v>
      </c>
      <c r="V224" s="321">
        <f t="shared" si="20"/>
        <v>-753</v>
      </c>
      <c r="W224" s="322">
        <f t="shared" si="20"/>
        <v>-1044720.2599999998</v>
      </c>
      <c r="X224" s="322">
        <f t="shared" si="21"/>
        <v>-5509</v>
      </c>
      <c r="Y224" s="323">
        <f t="shared" si="21"/>
        <v>0</v>
      </c>
      <c r="Z224" s="311"/>
      <c r="AA224" s="298"/>
      <c r="AB224" s="311">
        <f t="shared" si="17"/>
        <v>0</v>
      </c>
      <c r="AC224" s="311">
        <f t="shared" si="17"/>
        <v>0</v>
      </c>
      <c r="AD224" s="291"/>
      <c r="AE224" s="291"/>
      <c r="AF224" s="291"/>
      <c r="AG224" s="291"/>
      <c r="AH224" s="291"/>
      <c r="AI224" s="291"/>
      <c r="AJ224" s="291"/>
      <c r="AK224" s="291"/>
      <c r="AL224" s="291"/>
    </row>
    <row r="225" spans="1:38" s="312" customFormat="1" ht="13.5" customHeight="1" x14ac:dyDescent="0.25">
      <c r="A225" s="313" t="s">
        <v>151</v>
      </c>
      <c r="B225" s="314" t="s">
        <v>692</v>
      </c>
      <c r="C225" s="314" t="s">
        <v>693</v>
      </c>
      <c r="D225" s="315">
        <v>1799</v>
      </c>
      <c r="E225" s="316">
        <v>1125237.6300000001</v>
      </c>
      <c r="F225" s="316">
        <v>0</v>
      </c>
      <c r="G225" s="317">
        <v>0</v>
      </c>
      <c r="H225" s="315">
        <v>1697</v>
      </c>
      <c r="I225" s="316">
        <v>1638004.08</v>
      </c>
      <c r="J225" s="316">
        <v>0</v>
      </c>
      <c r="K225" s="317">
        <v>0</v>
      </c>
      <c r="L225" s="318">
        <v>1575</v>
      </c>
      <c r="M225" s="319">
        <v>1284956.8099999998</v>
      </c>
      <c r="N225" s="319">
        <v>1167116.8099999998</v>
      </c>
      <c r="O225" s="319">
        <v>117840</v>
      </c>
      <c r="P225" s="319">
        <v>0</v>
      </c>
      <c r="Q225" s="320">
        <v>0</v>
      </c>
      <c r="R225" s="321">
        <f t="shared" si="18"/>
        <v>-224</v>
      </c>
      <c r="S225" s="322">
        <f t="shared" si="18"/>
        <v>159719.1799999997</v>
      </c>
      <c r="T225" s="322">
        <f t="shared" si="19"/>
        <v>0</v>
      </c>
      <c r="U225" s="323">
        <f t="shared" si="19"/>
        <v>0</v>
      </c>
      <c r="V225" s="321">
        <f t="shared" si="20"/>
        <v>-122</v>
      </c>
      <c r="W225" s="322">
        <f t="shared" si="20"/>
        <v>-353047.27000000025</v>
      </c>
      <c r="X225" s="322">
        <f t="shared" si="21"/>
        <v>0</v>
      </c>
      <c r="Y225" s="323">
        <f t="shared" si="21"/>
        <v>0</v>
      </c>
      <c r="Z225" s="311"/>
      <c r="AA225" s="298"/>
      <c r="AB225" s="311">
        <f t="shared" si="17"/>
        <v>0</v>
      </c>
      <c r="AC225" s="311">
        <f t="shared" si="17"/>
        <v>0</v>
      </c>
      <c r="AD225" s="291"/>
      <c r="AE225" s="291"/>
      <c r="AF225" s="291"/>
      <c r="AG225" s="291"/>
      <c r="AH225" s="291"/>
      <c r="AI225" s="291"/>
      <c r="AJ225" s="291"/>
      <c r="AK225" s="291"/>
      <c r="AL225" s="291"/>
    </row>
    <row r="226" spans="1:38" s="312" customFormat="1" ht="13.5" customHeight="1" x14ac:dyDescent="0.25">
      <c r="A226" s="313" t="s">
        <v>151</v>
      </c>
      <c r="B226" s="314" t="s">
        <v>694</v>
      </c>
      <c r="C226" s="314" t="s">
        <v>695</v>
      </c>
      <c r="D226" s="315">
        <v>6406</v>
      </c>
      <c r="E226" s="316">
        <v>5814072.5500000007</v>
      </c>
      <c r="F226" s="316">
        <v>15041.880000000001</v>
      </c>
      <c r="G226" s="317">
        <v>0</v>
      </c>
      <c r="H226" s="315">
        <v>5270</v>
      </c>
      <c r="I226" s="316">
        <v>8635330.790000001</v>
      </c>
      <c r="J226" s="316">
        <v>33863.599999999999</v>
      </c>
      <c r="K226" s="317">
        <v>0</v>
      </c>
      <c r="L226" s="318">
        <v>4227</v>
      </c>
      <c r="M226" s="319">
        <v>6830588.2299999995</v>
      </c>
      <c r="N226" s="319">
        <v>6291548.2299999995</v>
      </c>
      <c r="O226" s="319">
        <v>539040</v>
      </c>
      <c r="P226" s="319">
        <v>10413</v>
      </c>
      <c r="Q226" s="320">
        <v>0</v>
      </c>
      <c r="R226" s="321">
        <f t="shared" si="18"/>
        <v>-2179</v>
      </c>
      <c r="S226" s="322">
        <f t="shared" si="18"/>
        <v>1016515.6799999988</v>
      </c>
      <c r="T226" s="322">
        <f t="shared" si="19"/>
        <v>-4628.880000000001</v>
      </c>
      <c r="U226" s="323">
        <f t="shared" si="19"/>
        <v>0</v>
      </c>
      <c r="V226" s="321">
        <f t="shared" si="20"/>
        <v>-1043</v>
      </c>
      <c r="W226" s="322">
        <f t="shared" si="20"/>
        <v>-1804742.5600000015</v>
      </c>
      <c r="X226" s="322">
        <f t="shared" si="21"/>
        <v>-23450.6</v>
      </c>
      <c r="Y226" s="323">
        <f t="shared" si="21"/>
        <v>0</v>
      </c>
      <c r="Z226" s="311"/>
      <c r="AA226" s="298"/>
      <c r="AB226" s="311">
        <f t="shared" si="17"/>
        <v>0</v>
      </c>
      <c r="AC226" s="311">
        <f t="shared" si="17"/>
        <v>0</v>
      </c>
      <c r="AD226" s="291"/>
      <c r="AE226" s="291"/>
      <c r="AF226" s="291"/>
      <c r="AG226" s="291"/>
      <c r="AH226" s="291"/>
      <c r="AI226" s="291"/>
      <c r="AJ226" s="291"/>
      <c r="AK226" s="291"/>
      <c r="AL226" s="291"/>
    </row>
    <row r="227" spans="1:38" s="312" customFormat="1" ht="13.5" customHeight="1" x14ac:dyDescent="0.25">
      <c r="A227" s="313" t="s">
        <v>151</v>
      </c>
      <c r="B227" s="314" t="s">
        <v>696</v>
      </c>
      <c r="C227" s="314" t="s">
        <v>697</v>
      </c>
      <c r="D227" s="315">
        <v>5050</v>
      </c>
      <c r="E227" s="316">
        <v>5105920</v>
      </c>
      <c r="F227" s="316">
        <v>37306.54</v>
      </c>
      <c r="G227" s="317">
        <v>0</v>
      </c>
      <c r="H227" s="315">
        <v>4535</v>
      </c>
      <c r="I227" s="316">
        <v>7742850.8200000003</v>
      </c>
      <c r="J227" s="316">
        <v>50714</v>
      </c>
      <c r="K227" s="317">
        <v>0</v>
      </c>
      <c r="L227" s="318">
        <v>4060</v>
      </c>
      <c r="M227" s="319">
        <v>5268549.4600000009</v>
      </c>
      <c r="N227" s="319">
        <v>5033469.4600000009</v>
      </c>
      <c r="O227" s="319">
        <v>235080</v>
      </c>
      <c r="P227" s="319">
        <v>20569</v>
      </c>
      <c r="Q227" s="320">
        <v>0</v>
      </c>
      <c r="R227" s="321">
        <f t="shared" si="18"/>
        <v>-990</v>
      </c>
      <c r="S227" s="322">
        <f t="shared" si="18"/>
        <v>162629.46000000089</v>
      </c>
      <c r="T227" s="322">
        <f t="shared" si="19"/>
        <v>-16737.54</v>
      </c>
      <c r="U227" s="323">
        <f t="shared" si="19"/>
        <v>0</v>
      </c>
      <c r="V227" s="321">
        <f t="shared" si="20"/>
        <v>-475</v>
      </c>
      <c r="W227" s="322">
        <f t="shared" si="20"/>
        <v>-2474301.3599999994</v>
      </c>
      <c r="X227" s="322">
        <f t="shared" si="21"/>
        <v>-30145</v>
      </c>
      <c r="Y227" s="323">
        <f t="shared" si="21"/>
        <v>0</v>
      </c>
      <c r="Z227" s="311"/>
      <c r="AA227" s="298"/>
      <c r="AB227" s="311">
        <f t="shared" si="17"/>
        <v>0</v>
      </c>
      <c r="AC227" s="311">
        <f t="shared" si="17"/>
        <v>0</v>
      </c>
      <c r="AD227" s="291"/>
      <c r="AE227" s="291"/>
      <c r="AF227" s="291"/>
      <c r="AG227" s="291"/>
      <c r="AH227" s="291"/>
      <c r="AI227" s="291"/>
      <c r="AJ227" s="291"/>
      <c r="AK227" s="291"/>
      <c r="AL227" s="291"/>
    </row>
    <row r="228" spans="1:38" s="312" customFormat="1" ht="13.5" customHeight="1" x14ac:dyDescent="0.25">
      <c r="A228" s="313" t="s">
        <v>151</v>
      </c>
      <c r="B228" s="314" t="s">
        <v>698</v>
      </c>
      <c r="C228" s="314" t="s">
        <v>699</v>
      </c>
      <c r="D228" s="315">
        <v>1233</v>
      </c>
      <c r="E228" s="316">
        <v>273371.78000000003</v>
      </c>
      <c r="F228" s="316">
        <v>0</v>
      </c>
      <c r="G228" s="317">
        <v>0</v>
      </c>
      <c r="H228" s="315">
        <v>659</v>
      </c>
      <c r="I228" s="316">
        <v>363654.6</v>
      </c>
      <c r="J228" s="316">
        <v>0</v>
      </c>
      <c r="K228" s="317">
        <v>0</v>
      </c>
      <c r="L228" s="318">
        <v>392</v>
      </c>
      <c r="M228" s="319">
        <v>248494.55000000002</v>
      </c>
      <c r="N228" s="319">
        <v>237574.55000000002</v>
      </c>
      <c r="O228" s="319">
        <v>10920</v>
      </c>
      <c r="P228" s="319">
        <v>0</v>
      </c>
      <c r="Q228" s="320">
        <v>0</v>
      </c>
      <c r="R228" s="321">
        <f t="shared" si="18"/>
        <v>-841</v>
      </c>
      <c r="S228" s="322">
        <f t="shared" si="18"/>
        <v>-24877.23000000001</v>
      </c>
      <c r="T228" s="322">
        <f t="shared" si="19"/>
        <v>0</v>
      </c>
      <c r="U228" s="323">
        <f t="shared" si="19"/>
        <v>0</v>
      </c>
      <c r="V228" s="321">
        <f t="shared" si="20"/>
        <v>-267</v>
      </c>
      <c r="W228" s="322">
        <f t="shared" si="20"/>
        <v>-115160.04999999996</v>
      </c>
      <c r="X228" s="322">
        <f t="shared" si="21"/>
        <v>0</v>
      </c>
      <c r="Y228" s="323">
        <f t="shared" si="21"/>
        <v>0</v>
      </c>
      <c r="Z228" s="311"/>
      <c r="AA228" s="298"/>
      <c r="AB228" s="311">
        <f t="shared" si="17"/>
        <v>0</v>
      </c>
      <c r="AC228" s="311">
        <f t="shared" si="17"/>
        <v>0</v>
      </c>
      <c r="AD228" s="291"/>
      <c r="AE228" s="291"/>
      <c r="AF228" s="291"/>
      <c r="AG228" s="291"/>
      <c r="AH228" s="291"/>
      <c r="AI228" s="291"/>
      <c r="AJ228" s="291"/>
      <c r="AK228" s="291"/>
      <c r="AL228" s="291"/>
    </row>
    <row r="229" spans="1:38" s="312" customFormat="1" ht="13.5" customHeight="1" x14ac:dyDescent="0.25">
      <c r="A229" s="313" t="s">
        <v>151</v>
      </c>
      <c r="B229" s="314" t="s">
        <v>700</v>
      </c>
      <c r="C229" s="314" t="s">
        <v>701</v>
      </c>
      <c r="D229" s="315">
        <v>1065</v>
      </c>
      <c r="E229" s="316">
        <v>2220018.63</v>
      </c>
      <c r="F229" s="316">
        <v>0</v>
      </c>
      <c r="G229" s="317">
        <v>0</v>
      </c>
      <c r="H229" s="315">
        <v>895</v>
      </c>
      <c r="I229" s="316">
        <v>3075430.1700000004</v>
      </c>
      <c r="J229" s="316">
        <v>70440</v>
      </c>
      <c r="K229" s="317">
        <v>0</v>
      </c>
      <c r="L229" s="318">
        <v>959</v>
      </c>
      <c r="M229" s="319">
        <v>2382578.0300000003</v>
      </c>
      <c r="N229" s="319">
        <v>2336738.0300000003</v>
      </c>
      <c r="O229" s="319">
        <v>45840</v>
      </c>
      <c r="P229" s="319">
        <v>23976</v>
      </c>
      <c r="Q229" s="320">
        <v>0</v>
      </c>
      <c r="R229" s="321">
        <f t="shared" si="18"/>
        <v>-106</v>
      </c>
      <c r="S229" s="322">
        <f t="shared" si="18"/>
        <v>162559.40000000037</v>
      </c>
      <c r="T229" s="322">
        <f t="shared" si="19"/>
        <v>23976</v>
      </c>
      <c r="U229" s="323">
        <f t="shared" si="19"/>
        <v>0</v>
      </c>
      <c r="V229" s="321">
        <f t="shared" si="20"/>
        <v>64</v>
      </c>
      <c r="W229" s="322">
        <f t="shared" si="20"/>
        <v>-692852.14000000013</v>
      </c>
      <c r="X229" s="322">
        <f t="shared" si="21"/>
        <v>-46464</v>
      </c>
      <c r="Y229" s="323">
        <f t="shared" si="21"/>
        <v>0</v>
      </c>
      <c r="Z229" s="311"/>
      <c r="AA229" s="298"/>
      <c r="AB229" s="311">
        <f t="shared" si="17"/>
        <v>0</v>
      </c>
      <c r="AC229" s="311">
        <f t="shared" si="17"/>
        <v>0</v>
      </c>
      <c r="AD229" s="291"/>
      <c r="AE229" s="291"/>
      <c r="AF229" s="291"/>
      <c r="AG229" s="291"/>
      <c r="AH229" s="291"/>
      <c r="AI229" s="291"/>
      <c r="AJ229" s="291"/>
      <c r="AK229" s="291"/>
      <c r="AL229" s="291"/>
    </row>
    <row r="230" spans="1:38" s="312" customFormat="1" ht="13.5" customHeight="1" x14ac:dyDescent="0.25">
      <c r="A230" s="313" t="s">
        <v>151</v>
      </c>
      <c r="B230" s="314" t="s">
        <v>702</v>
      </c>
      <c r="C230" s="314" t="s">
        <v>703</v>
      </c>
      <c r="D230" s="315">
        <v>734</v>
      </c>
      <c r="E230" s="316">
        <v>424499.01</v>
      </c>
      <c r="F230" s="316">
        <v>0</v>
      </c>
      <c r="G230" s="317">
        <v>0</v>
      </c>
      <c r="H230" s="315">
        <v>614</v>
      </c>
      <c r="I230" s="316">
        <v>741718.97</v>
      </c>
      <c r="J230" s="316">
        <v>0</v>
      </c>
      <c r="K230" s="317">
        <v>0</v>
      </c>
      <c r="L230" s="318">
        <v>544</v>
      </c>
      <c r="M230" s="319">
        <v>430767.97</v>
      </c>
      <c r="N230" s="319">
        <v>381447.97</v>
      </c>
      <c r="O230" s="319">
        <v>49320</v>
      </c>
      <c r="P230" s="319">
        <v>0</v>
      </c>
      <c r="Q230" s="320">
        <v>0</v>
      </c>
      <c r="R230" s="321">
        <f t="shared" si="18"/>
        <v>-190</v>
      </c>
      <c r="S230" s="322">
        <f t="shared" si="18"/>
        <v>6268.9599999999627</v>
      </c>
      <c r="T230" s="322">
        <f t="shared" si="19"/>
        <v>0</v>
      </c>
      <c r="U230" s="323">
        <f t="shared" si="19"/>
        <v>0</v>
      </c>
      <c r="V230" s="321">
        <f t="shared" si="20"/>
        <v>-70</v>
      </c>
      <c r="W230" s="322">
        <f t="shared" si="20"/>
        <v>-310951</v>
      </c>
      <c r="X230" s="322">
        <f t="shared" si="21"/>
        <v>0</v>
      </c>
      <c r="Y230" s="323">
        <f t="shared" si="21"/>
        <v>0</v>
      </c>
      <c r="Z230" s="311"/>
      <c r="AA230" s="298"/>
      <c r="AB230" s="311">
        <f t="shared" si="17"/>
        <v>0</v>
      </c>
      <c r="AC230" s="311">
        <f t="shared" si="17"/>
        <v>0</v>
      </c>
      <c r="AD230" s="291"/>
      <c r="AE230" s="291"/>
      <c r="AF230" s="291"/>
      <c r="AG230" s="291"/>
      <c r="AH230" s="291"/>
      <c r="AI230" s="291"/>
      <c r="AJ230" s="291"/>
      <c r="AK230" s="291"/>
      <c r="AL230" s="291"/>
    </row>
    <row r="231" spans="1:38" s="312" customFormat="1" ht="13.5" customHeight="1" x14ac:dyDescent="0.25">
      <c r="A231" s="313" t="s">
        <v>151</v>
      </c>
      <c r="B231" s="314" t="s">
        <v>704</v>
      </c>
      <c r="C231" s="314" t="s">
        <v>705</v>
      </c>
      <c r="D231" s="315">
        <v>2613</v>
      </c>
      <c r="E231" s="316">
        <v>1806483.01</v>
      </c>
      <c r="F231" s="316">
        <v>0</v>
      </c>
      <c r="G231" s="317">
        <v>5292877.5000000028</v>
      </c>
      <c r="H231" s="315">
        <v>2304</v>
      </c>
      <c r="I231" s="316">
        <v>2150822.7199999997</v>
      </c>
      <c r="J231" s="316">
        <v>0</v>
      </c>
      <c r="K231" s="317">
        <v>5500841.7299999995</v>
      </c>
      <c r="L231" s="318">
        <v>2117</v>
      </c>
      <c r="M231" s="319">
        <v>2097701.9</v>
      </c>
      <c r="N231" s="319">
        <v>1970981.9</v>
      </c>
      <c r="O231" s="319">
        <v>126720</v>
      </c>
      <c r="P231" s="319">
        <v>0</v>
      </c>
      <c r="Q231" s="320">
        <v>4617188.3299999982</v>
      </c>
      <c r="R231" s="321">
        <f t="shared" si="18"/>
        <v>-496</v>
      </c>
      <c r="S231" s="322">
        <f t="shared" si="18"/>
        <v>291218.8899999999</v>
      </c>
      <c r="T231" s="322">
        <f t="shared" si="19"/>
        <v>0</v>
      </c>
      <c r="U231" s="323">
        <f t="shared" si="19"/>
        <v>-675689.17000000458</v>
      </c>
      <c r="V231" s="321">
        <f t="shared" si="20"/>
        <v>-187</v>
      </c>
      <c r="W231" s="322">
        <f t="shared" si="20"/>
        <v>-53120.819999999832</v>
      </c>
      <c r="X231" s="322">
        <f t="shared" si="21"/>
        <v>0</v>
      </c>
      <c r="Y231" s="323">
        <f t="shared" si="21"/>
        <v>-883653.4000000013</v>
      </c>
      <c r="Z231" s="311"/>
      <c r="AA231" s="298"/>
      <c r="AB231" s="311">
        <f t="shared" si="17"/>
        <v>0</v>
      </c>
      <c r="AC231" s="311">
        <f t="shared" si="17"/>
        <v>0</v>
      </c>
      <c r="AD231" s="291"/>
      <c r="AE231" s="291"/>
      <c r="AF231" s="291"/>
      <c r="AG231" s="291"/>
      <c r="AH231" s="291"/>
      <c r="AI231" s="291"/>
      <c r="AJ231" s="291"/>
      <c r="AK231" s="291"/>
      <c r="AL231" s="291"/>
    </row>
    <row r="232" spans="1:38" s="312" customFormat="1" ht="13.5" customHeight="1" x14ac:dyDescent="0.25">
      <c r="A232" s="313" t="s">
        <v>151</v>
      </c>
      <c r="B232" s="314" t="s">
        <v>706</v>
      </c>
      <c r="C232" s="314" t="s">
        <v>707</v>
      </c>
      <c r="D232" s="315">
        <v>0</v>
      </c>
      <c r="E232" s="316">
        <v>13068</v>
      </c>
      <c r="F232" s="316">
        <v>0</v>
      </c>
      <c r="G232" s="317">
        <v>0</v>
      </c>
      <c r="H232" s="315">
        <v>0</v>
      </c>
      <c r="I232" s="316">
        <v>23746.38</v>
      </c>
      <c r="J232" s="316">
        <v>0</v>
      </c>
      <c r="K232" s="317">
        <v>0</v>
      </c>
      <c r="L232" s="318">
        <v>0</v>
      </c>
      <c r="M232" s="319">
        <v>32363.62</v>
      </c>
      <c r="N232" s="319">
        <v>31163.62</v>
      </c>
      <c r="O232" s="319">
        <v>1200</v>
      </c>
      <c r="P232" s="319">
        <v>0</v>
      </c>
      <c r="Q232" s="320">
        <v>0</v>
      </c>
      <c r="R232" s="321">
        <f t="shared" si="18"/>
        <v>0</v>
      </c>
      <c r="S232" s="322">
        <f t="shared" si="18"/>
        <v>19295.62</v>
      </c>
      <c r="T232" s="322">
        <f t="shared" si="19"/>
        <v>0</v>
      </c>
      <c r="U232" s="323">
        <f t="shared" si="19"/>
        <v>0</v>
      </c>
      <c r="V232" s="321">
        <f t="shared" si="20"/>
        <v>0</v>
      </c>
      <c r="W232" s="322">
        <f t="shared" si="20"/>
        <v>8617.239999999998</v>
      </c>
      <c r="X232" s="322">
        <f t="shared" si="21"/>
        <v>0</v>
      </c>
      <c r="Y232" s="323">
        <f t="shared" si="21"/>
        <v>0</v>
      </c>
      <c r="Z232" s="311"/>
      <c r="AA232" s="298"/>
      <c r="AB232" s="311">
        <f t="shared" si="17"/>
        <v>0</v>
      </c>
      <c r="AC232" s="311">
        <f t="shared" si="17"/>
        <v>0</v>
      </c>
      <c r="AD232" s="291"/>
      <c r="AE232" s="291"/>
      <c r="AF232" s="291"/>
      <c r="AG232" s="291"/>
      <c r="AH232" s="291"/>
      <c r="AI232" s="291"/>
      <c r="AJ232" s="291"/>
      <c r="AK232" s="291"/>
      <c r="AL232" s="291"/>
    </row>
    <row r="233" spans="1:38" s="312" customFormat="1" ht="13.5" customHeight="1" x14ac:dyDescent="0.25">
      <c r="A233" s="313" t="s">
        <v>153</v>
      </c>
      <c r="B233" s="314" t="s">
        <v>708</v>
      </c>
      <c r="C233" s="314" t="s">
        <v>154</v>
      </c>
      <c r="D233" s="315">
        <v>1116</v>
      </c>
      <c r="E233" s="316">
        <v>674818</v>
      </c>
      <c r="F233" s="316">
        <v>0</v>
      </c>
      <c r="G233" s="317">
        <v>0</v>
      </c>
      <c r="H233" s="315">
        <v>774</v>
      </c>
      <c r="I233" s="316">
        <v>722943.72</v>
      </c>
      <c r="J233" s="316">
        <v>0</v>
      </c>
      <c r="K233" s="317">
        <v>0</v>
      </c>
      <c r="L233" s="318">
        <v>648</v>
      </c>
      <c r="M233" s="319">
        <v>562120.1</v>
      </c>
      <c r="N233" s="319">
        <v>490360.1</v>
      </c>
      <c r="O233" s="319">
        <v>71760</v>
      </c>
      <c r="P233" s="319">
        <v>0</v>
      </c>
      <c r="Q233" s="320">
        <v>0</v>
      </c>
      <c r="R233" s="321">
        <f t="shared" si="18"/>
        <v>-468</v>
      </c>
      <c r="S233" s="322">
        <f t="shared" si="18"/>
        <v>-112697.90000000002</v>
      </c>
      <c r="T233" s="322">
        <f t="shared" si="19"/>
        <v>0</v>
      </c>
      <c r="U233" s="323">
        <f t="shared" si="19"/>
        <v>0</v>
      </c>
      <c r="V233" s="321">
        <f t="shared" si="20"/>
        <v>-126</v>
      </c>
      <c r="W233" s="322">
        <f t="shared" si="20"/>
        <v>-160823.62</v>
      </c>
      <c r="X233" s="322">
        <f t="shared" si="21"/>
        <v>0</v>
      </c>
      <c r="Y233" s="323">
        <f t="shared" si="21"/>
        <v>0</v>
      </c>
      <c r="Z233" s="311"/>
      <c r="AA233" s="298"/>
      <c r="AB233" s="311">
        <f t="shared" si="17"/>
        <v>0</v>
      </c>
      <c r="AC233" s="311">
        <f t="shared" si="17"/>
        <v>0</v>
      </c>
      <c r="AD233" s="291"/>
      <c r="AE233" s="291"/>
      <c r="AF233" s="291"/>
      <c r="AG233" s="291"/>
      <c r="AH233" s="291"/>
      <c r="AI233" s="291"/>
      <c r="AJ233" s="291"/>
      <c r="AK233" s="291"/>
      <c r="AL233" s="291"/>
    </row>
    <row r="234" spans="1:38" s="312" customFormat="1" ht="13.5" customHeight="1" x14ac:dyDescent="0.25">
      <c r="A234" s="313" t="s">
        <v>153</v>
      </c>
      <c r="B234" s="314" t="s">
        <v>709</v>
      </c>
      <c r="C234" s="314" t="s">
        <v>710</v>
      </c>
      <c r="D234" s="315">
        <v>2999.5</v>
      </c>
      <c r="E234" s="316">
        <v>2365261.6</v>
      </c>
      <c r="F234" s="316">
        <v>5432</v>
      </c>
      <c r="G234" s="317">
        <v>0</v>
      </c>
      <c r="H234" s="315">
        <v>2727</v>
      </c>
      <c r="I234" s="316">
        <v>3824700.31</v>
      </c>
      <c r="J234" s="316">
        <v>240</v>
      </c>
      <c r="K234" s="317">
        <v>0</v>
      </c>
      <c r="L234" s="318">
        <v>2309</v>
      </c>
      <c r="M234" s="319">
        <v>2682365.12</v>
      </c>
      <c r="N234" s="319">
        <v>2420885.12</v>
      </c>
      <c r="O234" s="319">
        <v>261480</v>
      </c>
      <c r="P234" s="319">
        <v>0</v>
      </c>
      <c r="Q234" s="320">
        <v>0</v>
      </c>
      <c r="R234" s="321">
        <f t="shared" si="18"/>
        <v>-690.5</v>
      </c>
      <c r="S234" s="322">
        <f t="shared" si="18"/>
        <v>317103.52</v>
      </c>
      <c r="T234" s="322">
        <f t="shared" si="19"/>
        <v>-5432</v>
      </c>
      <c r="U234" s="323">
        <f t="shared" si="19"/>
        <v>0</v>
      </c>
      <c r="V234" s="321">
        <f t="shared" si="20"/>
        <v>-418</v>
      </c>
      <c r="W234" s="322">
        <f t="shared" si="20"/>
        <v>-1142335.19</v>
      </c>
      <c r="X234" s="322">
        <f t="shared" si="21"/>
        <v>-240</v>
      </c>
      <c r="Y234" s="323">
        <f t="shared" si="21"/>
        <v>0</v>
      </c>
      <c r="Z234" s="311"/>
      <c r="AA234" s="298"/>
      <c r="AB234" s="311">
        <f t="shared" si="17"/>
        <v>0</v>
      </c>
      <c r="AC234" s="311">
        <f t="shared" si="17"/>
        <v>0</v>
      </c>
      <c r="AD234" s="291"/>
      <c r="AE234" s="291"/>
      <c r="AF234" s="291"/>
      <c r="AG234" s="291"/>
      <c r="AH234" s="291"/>
      <c r="AI234" s="291"/>
      <c r="AJ234" s="291"/>
      <c r="AK234" s="291"/>
      <c r="AL234" s="291"/>
    </row>
    <row r="235" spans="1:38" s="312" customFormat="1" ht="13.5" customHeight="1" x14ac:dyDescent="0.25">
      <c r="A235" s="313" t="s">
        <v>153</v>
      </c>
      <c r="B235" s="314" t="s">
        <v>711</v>
      </c>
      <c r="C235" s="314" t="s">
        <v>155</v>
      </c>
      <c r="D235" s="315">
        <v>1313</v>
      </c>
      <c r="E235" s="316">
        <v>692877.6</v>
      </c>
      <c r="F235" s="316">
        <v>0</v>
      </c>
      <c r="G235" s="317">
        <v>0</v>
      </c>
      <c r="H235" s="315">
        <v>736</v>
      </c>
      <c r="I235" s="316">
        <v>866374.10000000009</v>
      </c>
      <c r="J235" s="316">
        <v>0</v>
      </c>
      <c r="K235" s="317">
        <v>0</v>
      </c>
      <c r="L235" s="318">
        <v>705</v>
      </c>
      <c r="M235" s="319">
        <v>685186.2</v>
      </c>
      <c r="N235" s="319">
        <v>610066.19999999995</v>
      </c>
      <c r="O235" s="319">
        <v>75120</v>
      </c>
      <c r="P235" s="319">
        <v>0</v>
      </c>
      <c r="Q235" s="320">
        <v>0</v>
      </c>
      <c r="R235" s="321">
        <f t="shared" si="18"/>
        <v>-608</v>
      </c>
      <c r="S235" s="322">
        <f t="shared" si="18"/>
        <v>-7691.4000000000233</v>
      </c>
      <c r="T235" s="322">
        <f t="shared" si="19"/>
        <v>0</v>
      </c>
      <c r="U235" s="323">
        <f t="shared" si="19"/>
        <v>0</v>
      </c>
      <c r="V235" s="321">
        <f t="shared" si="20"/>
        <v>-31</v>
      </c>
      <c r="W235" s="322">
        <f t="shared" si="20"/>
        <v>-181187.90000000014</v>
      </c>
      <c r="X235" s="322">
        <f t="shared" si="21"/>
        <v>0</v>
      </c>
      <c r="Y235" s="323">
        <f t="shared" si="21"/>
        <v>0</v>
      </c>
      <c r="Z235" s="311"/>
      <c r="AA235" s="298"/>
      <c r="AB235" s="311">
        <f t="shared" si="17"/>
        <v>0</v>
      </c>
      <c r="AC235" s="311">
        <f t="shared" si="17"/>
        <v>0</v>
      </c>
      <c r="AD235" s="291"/>
      <c r="AE235" s="291"/>
      <c r="AF235" s="291"/>
      <c r="AG235" s="291"/>
      <c r="AH235" s="291"/>
      <c r="AI235" s="291"/>
      <c r="AJ235" s="291"/>
      <c r="AK235" s="291"/>
      <c r="AL235" s="291"/>
    </row>
    <row r="236" spans="1:38" s="312" customFormat="1" ht="13.5" customHeight="1" x14ac:dyDescent="0.25">
      <c r="A236" s="313" t="s">
        <v>156</v>
      </c>
      <c r="B236" s="314" t="s">
        <v>712</v>
      </c>
      <c r="C236" s="314" t="s">
        <v>713</v>
      </c>
      <c r="D236" s="315">
        <v>662</v>
      </c>
      <c r="E236" s="316">
        <v>95091</v>
      </c>
      <c r="F236" s="316">
        <v>0</v>
      </c>
      <c r="G236" s="317">
        <v>0</v>
      </c>
      <c r="H236" s="315">
        <v>661</v>
      </c>
      <c r="I236" s="316">
        <v>179935.8</v>
      </c>
      <c r="J236" s="316">
        <v>0</v>
      </c>
      <c r="K236" s="317">
        <v>0</v>
      </c>
      <c r="L236" s="318">
        <v>276</v>
      </c>
      <c r="M236" s="319">
        <v>136838.70000000001</v>
      </c>
      <c r="N236" s="319">
        <v>122438.7</v>
      </c>
      <c r="O236" s="319">
        <v>14400</v>
      </c>
      <c r="P236" s="319">
        <v>0</v>
      </c>
      <c r="Q236" s="320">
        <v>0</v>
      </c>
      <c r="R236" s="321">
        <f t="shared" si="18"/>
        <v>-386</v>
      </c>
      <c r="S236" s="322">
        <f t="shared" si="18"/>
        <v>41747.700000000012</v>
      </c>
      <c r="T236" s="322">
        <f t="shared" si="19"/>
        <v>0</v>
      </c>
      <c r="U236" s="323">
        <f t="shared" si="19"/>
        <v>0</v>
      </c>
      <c r="V236" s="321">
        <f t="shared" si="20"/>
        <v>-385</v>
      </c>
      <c r="W236" s="322">
        <f t="shared" si="20"/>
        <v>-43097.099999999977</v>
      </c>
      <c r="X236" s="322">
        <f t="shared" si="21"/>
        <v>0</v>
      </c>
      <c r="Y236" s="323">
        <f t="shared" si="21"/>
        <v>0</v>
      </c>
      <c r="Z236" s="311"/>
      <c r="AA236" s="298"/>
      <c r="AB236" s="311">
        <f t="shared" si="17"/>
        <v>0</v>
      </c>
      <c r="AC236" s="311">
        <f t="shared" si="17"/>
        <v>0</v>
      </c>
      <c r="AD236" s="291"/>
      <c r="AE236" s="291"/>
      <c r="AF236" s="291"/>
      <c r="AG236" s="291"/>
      <c r="AH236" s="291"/>
      <c r="AI236" s="291"/>
      <c r="AJ236" s="291"/>
      <c r="AK236" s="291"/>
      <c r="AL236" s="291"/>
    </row>
    <row r="237" spans="1:38" s="312" customFormat="1" ht="13.5" customHeight="1" x14ac:dyDescent="0.25">
      <c r="A237" s="313" t="s">
        <v>156</v>
      </c>
      <c r="B237" s="314" t="s">
        <v>714</v>
      </c>
      <c r="C237" s="314" t="s">
        <v>715</v>
      </c>
      <c r="D237" s="315">
        <v>686</v>
      </c>
      <c r="E237" s="316">
        <v>497946</v>
      </c>
      <c r="F237" s="316">
        <v>0</v>
      </c>
      <c r="G237" s="317">
        <v>0</v>
      </c>
      <c r="H237" s="315">
        <v>489</v>
      </c>
      <c r="I237" s="316">
        <v>553969.40999999992</v>
      </c>
      <c r="J237" s="316">
        <v>0</v>
      </c>
      <c r="K237" s="317">
        <v>0</v>
      </c>
      <c r="L237" s="318">
        <v>465</v>
      </c>
      <c r="M237" s="319">
        <v>456352.72</v>
      </c>
      <c r="N237" s="319">
        <v>393112.72</v>
      </c>
      <c r="O237" s="319">
        <v>63240</v>
      </c>
      <c r="P237" s="319">
        <v>0</v>
      </c>
      <c r="Q237" s="320">
        <v>0</v>
      </c>
      <c r="R237" s="321">
        <f t="shared" si="18"/>
        <v>-221</v>
      </c>
      <c r="S237" s="322">
        <f t="shared" si="18"/>
        <v>-41593.280000000028</v>
      </c>
      <c r="T237" s="322">
        <f t="shared" si="19"/>
        <v>0</v>
      </c>
      <c r="U237" s="323">
        <f t="shared" si="19"/>
        <v>0</v>
      </c>
      <c r="V237" s="321">
        <f t="shared" si="20"/>
        <v>-24</v>
      </c>
      <c r="W237" s="322">
        <f t="shared" si="20"/>
        <v>-97616.689999999944</v>
      </c>
      <c r="X237" s="322">
        <f t="shared" si="21"/>
        <v>0</v>
      </c>
      <c r="Y237" s="323">
        <f t="shared" si="21"/>
        <v>0</v>
      </c>
      <c r="Z237" s="311"/>
      <c r="AA237" s="298"/>
      <c r="AB237" s="311">
        <f t="shared" si="17"/>
        <v>0</v>
      </c>
      <c r="AC237" s="311">
        <f t="shared" si="17"/>
        <v>0</v>
      </c>
      <c r="AD237" s="291"/>
      <c r="AE237" s="291"/>
      <c r="AF237" s="291"/>
      <c r="AG237" s="291"/>
      <c r="AH237" s="291"/>
      <c r="AI237" s="291"/>
      <c r="AJ237" s="291"/>
      <c r="AK237" s="291"/>
      <c r="AL237" s="291"/>
    </row>
    <row r="238" spans="1:38" s="312" customFormat="1" ht="13.5" customHeight="1" x14ac:dyDescent="0.25">
      <c r="A238" s="313" t="s">
        <v>156</v>
      </c>
      <c r="B238" s="314" t="s">
        <v>716</v>
      </c>
      <c r="C238" s="314" t="s">
        <v>717</v>
      </c>
      <c r="D238" s="315">
        <v>5888</v>
      </c>
      <c r="E238" s="316">
        <v>4274644.2</v>
      </c>
      <c r="F238" s="316">
        <v>13192</v>
      </c>
      <c r="G238" s="317">
        <v>0</v>
      </c>
      <c r="H238" s="315">
        <v>4417</v>
      </c>
      <c r="I238" s="316">
        <v>7430305.7599999988</v>
      </c>
      <c r="J238" s="316">
        <v>34705</v>
      </c>
      <c r="K238" s="317">
        <v>0</v>
      </c>
      <c r="L238" s="318">
        <v>4156</v>
      </c>
      <c r="M238" s="319">
        <v>5928584.4199999999</v>
      </c>
      <c r="N238" s="319">
        <v>5480024.4199999999</v>
      </c>
      <c r="O238" s="319">
        <v>448560</v>
      </c>
      <c r="P238" s="319">
        <v>16296</v>
      </c>
      <c r="Q238" s="320">
        <v>0</v>
      </c>
      <c r="R238" s="321">
        <f t="shared" si="18"/>
        <v>-1732</v>
      </c>
      <c r="S238" s="322">
        <f t="shared" si="18"/>
        <v>1653940.2199999997</v>
      </c>
      <c r="T238" s="322">
        <f t="shared" si="19"/>
        <v>3104</v>
      </c>
      <c r="U238" s="323">
        <f t="shared" si="19"/>
        <v>0</v>
      </c>
      <c r="V238" s="321">
        <f t="shared" si="20"/>
        <v>-261</v>
      </c>
      <c r="W238" s="322">
        <f t="shared" si="20"/>
        <v>-1501721.3399999989</v>
      </c>
      <c r="X238" s="322">
        <f t="shared" si="21"/>
        <v>-18409</v>
      </c>
      <c r="Y238" s="323">
        <f t="shared" si="21"/>
        <v>0</v>
      </c>
      <c r="Z238" s="311"/>
      <c r="AA238" s="298"/>
      <c r="AB238" s="311">
        <f t="shared" si="17"/>
        <v>0</v>
      </c>
      <c r="AC238" s="311">
        <f t="shared" si="17"/>
        <v>0</v>
      </c>
      <c r="AD238" s="291"/>
      <c r="AE238" s="291"/>
      <c r="AF238" s="291"/>
      <c r="AG238" s="291"/>
      <c r="AH238" s="291"/>
      <c r="AI238" s="291"/>
      <c r="AJ238" s="291"/>
      <c r="AK238" s="291"/>
      <c r="AL238" s="291"/>
    </row>
    <row r="239" spans="1:38" s="312" customFormat="1" ht="13.5" customHeight="1" x14ac:dyDescent="0.25">
      <c r="A239" s="313" t="s">
        <v>156</v>
      </c>
      <c r="B239" s="314" t="s">
        <v>718</v>
      </c>
      <c r="C239" s="314" t="s">
        <v>719</v>
      </c>
      <c r="D239" s="315">
        <v>596</v>
      </c>
      <c r="E239" s="316">
        <v>423201</v>
      </c>
      <c r="F239" s="316">
        <v>0</v>
      </c>
      <c r="G239" s="317">
        <v>0</v>
      </c>
      <c r="H239" s="315">
        <v>230</v>
      </c>
      <c r="I239" s="316">
        <v>520736</v>
      </c>
      <c r="J239" s="316">
        <v>0</v>
      </c>
      <c r="K239" s="317">
        <v>0</v>
      </c>
      <c r="L239" s="318">
        <v>82</v>
      </c>
      <c r="M239" s="319">
        <v>399618.4</v>
      </c>
      <c r="N239" s="319">
        <v>383658.4</v>
      </c>
      <c r="O239" s="319">
        <v>15960</v>
      </c>
      <c r="P239" s="319">
        <v>0</v>
      </c>
      <c r="Q239" s="320">
        <v>0</v>
      </c>
      <c r="R239" s="321">
        <f t="shared" si="18"/>
        <v>-514</v>
      </c>
      <c r="S239" s="322">
        <f t="shared" si="18"/>
        <v>-23582.599999999977</v>
      </c>
      <c r="T239" s="322">
        <f t="shared" si="19"/>
        <v>0</v>
      </c>
      <c r="U239" s="323">
        <f t="shared" si="19"/>
        <v>0</v>
      </c>
      <c r="V239" s="321">
        <f t="shared" si="20"/>
        <v>-148</v>
      </c>
      <c r="W239" s="322">
        <f t="shared" si="20"/>
        <v>-121117.59999999998</v>
      </c>
      <c r="X239" s="322">
        <f t="shared" si="21"/>
        <v>0</v>
      </c>
      <c r="Y239" s="323">
        <f t="shared" si="21"/>
        <v>0</v>
      </c>
      <c r="Z239" s="311"/>
      <c r="AA239" s="298"/>
      <c r="AB239" s="311">
        <f t="shared" si="17"/>
        <v>0</v>
      </c>
      <c r="AC239" s="311">
        <f t="shared" si="17"/>
        <v>0</v>
      </c>
      <c r="AD239" s="291"/>
      <c r="AE239" s="291"/>
      <c r="AF239" s="291"/>
      <c r="AG239" s="291"/>
      <c r="AH239" s="291"/>
      <c r="AI239" s="291"/>
      <c r="AJ239" s="291"/>
      <c r="AK239" s="291"/>
      <c r="AL239" s="291"/>
    </row>
    <row r="240" spans="1:38" s="312" customFormat="1" ht="13.5" customHeight="1" x14ac:dyDescent="0.25">
      <c r="A240" s="313" t="s">
        <v>156</v>
      </c>
      <c r="B240" s="314" t="s">
        <v>720</v>
      </c>
      <c r="C240" s="314" t="s">
        <v>721</v>
      </c>
      <c r="D240" s="315">
        <v>2991</v>
      </c>
      <c r="E240" s="316">
        <v>2398506.4</v>
      </c>
      <c r="F240" s="316">
        <v>120</v>
      </c>
      <c r="G240" s="317">
        <v>0</v>
      </c>
      <c r="H240" s="315">
        <v>1756</v>
      </c>
      <c r="I240" s="316">
        <v>2875820.7800000003</v>
      </c>
      <c r="J240" s="316">
        <v>0</v>
      </c>
      <c r="K240" s="317">
        <v>0</v>
      </c>
      <c r="L240" s="318">
        <v>1650</v>
      </c>
      <c r="M240" s="319">
        <v>2243736.4</v>
      </c>
      <c r="N240" s="319">
        <v>2118816.4</v>
      </c>
      <c r="O240" s="319">
        <v>124920</v>
      </c>
      <c r="P240" s="319">
        <v>120</v>
      </c>
      <c r="Q240" s="320">
        <v>0</v>
      </c>
      <c r="R240" s="321">
        <f t="shared" si="18"/>
        <v>-1341</v>
      </c>
      <c r="S240" s="322">
        <f t="shared" si="18"/>
        <v>-154770</v>
      </c>
      <c r="T240" s="322">
        <f t="shared" si="19"/>
        <v>0</v>
      </c>
      <c r="U240" s="323">
        <f t="shared" si="19"/>
        <v>0</v>
      </c>
      <c r="V240" s="321">
        <f t="shared" si="20"/>
        <v>-106</v>
      </c>
      <c r="W240" s="322">
        <f t="shared" si="20"/>
        <v>-632084.38000000035</v>
      </c>
      <c r="X240" s="322">
        <f t="shared" si="21"/>
        <v>120</v>
      </c>
      <c r="Y240" s="323">
        <f t="shared" si="21"/>
        <v>0</v>
      </c>
      <c r="Z240" s="311"/>
      <c r="AA240" s="298"/>
      <c r="AB240" s="311">
        <f t="shared" si="17"/>
        <v>0</v>
      </c>
      <c r="AC240" s="311">
        <f t="shared" si="17"/>
        <v>0</v>
      </c>
      <c r="AD240" s="291"/>
      <c r="AE240" s="291"/>
      <c r="AF240" s="291"/>
      <c r="AG240" s="291"/>
      <c r="AH240" s="291"/>
      <c r="AI240" s="291"/>
      <c r="AJ240" s="291"/>
      <c r="AK240" s="291"/>
      <c r="AL240" s="291"/>
    </row>
    <row r="241" spans="1:38" s="312" customFormat="1" ht="13.5" customHeight="1" x14ac:dyDescent="0.25">
      <c r="A241" s="313" t="s">
        <v>156</v>
      </c>
      <c r="B241" s="314" t="s">
        <v>722</v>
      </c>
      <c r="C241" s="314" t="s">
        <v>723</v>
      </c>
      <c r="D241" s="315">
        <v>289</v>
      </c>
      <c r="E241" s="316">
        <v>235059</v>
      </c>
      <c r="F241" s="316">
        <v>0</v>
      </c>
      <c r="G241" s="317">
        <v>0</v>
      </c>
      <c r="H241" s="315">
        <v>294</v>
      </c>
      <c r="I241" s="316">
        <v>322459.7</v>
      </c>
      <c r="J241" s="316">
        <v>0</v>
      </c>
      <c r="K241" s="317">
        <v>0</v>
      </c>
      <c r="L241" s="318">
        <v>223</v>
      </c>
      <c r="M241" s="319">
        <v>207698.7</v>
      </c>
      <c r="N241" s="319">
        <v>183458.7</v>
      </c>
      <c r="O241" s="319">
        <v>24240</v>
      </c>
      <c r="P241" s="319">
        <v>0</v>
      </c>
      <c r="Q241" s="320">
        <v>0</v>
      </c>
      <c r="R241" s="321">
        <f t="shared" si="18"/>
        <v>-66</v>
      </c>
      <c r="S241" s="322">
        <f t="shared" si="18"/>
        <v>-27360.299999999988</v>
      </c>
      <c r="T241" s="322">
        <f t="shared" si="19"/>
        <v>0</v>
      </c>
      <c r="U241" s="323">
        <f t="shared" si="19"/>
        <v>0</v>
      </c>
      <c r="V241" s="321">
        <f t="shared" si="20"/>
        <v>-71</v>
      </c>
      <c r="W241" s="322">
        <f t="shared" si="20"/>
        <v>-114761</v>
      </c>
      <c r="X241" s="322">
        <f t="shared" si="21"/>
        <v>0</v>
      </c>
      <c r="Y241" s="323">
        <f t="shared" si="21"/>
        <v>0</v>
      </c>
      <c r="Z241" s="311"/>
      <c r="AA241" s="298"/>
      <c r="AB241" s="311">
        <f t="shared" si="17"/>
        <v>0</v>
      </c>
      <c r="AC241" s="311">
        <f t="shared" si="17"/>
        <v>0</v>
      </c>
      <c r="AD241" s="291"/>
      <c r="AE241" s="291"/>
      <c r="AF241" s="291"/>
      <c r="AG241" s="291"/>
      <c r="AH241" s="291"/>
      <c r="AI241" s="291"/>
      <c r="AJ241" s="291"/>
      <c r="AK241" s="291"/>
      <c r="AL241" s="291"/>
    </row>
    <row r="242" spans="1:38" s="312" customFormat="1" ht="13.5" customHeight="1" x14ac:dyDescent="0.25">
      <c r="A242" s="313" t="s">
        <v>156</v>
      </c>
      <c r="B242" s="314" t="s">
        <v>724</v>
      </c>
      <c r="C242" s="314" t="s">
        <v>725</v>
      </c>
      <c r="D242" s="315">
        <v>993</v>
      </c>
      <c r="E242" s="316">
        <v>503674</v>
      </c>
      <c r="F242" s="316">
        <v>0</v>
      </c>
      <c r="G242" s="317">
        <v>0</v>
      </c>
      <c r="H242" s="315">
        <v>1121</v>
      </c>
      <c r="I242" s="316">
        <v>925372</v>
      </c>
      <c r="J242" s="316">
        <v>0</v>
      </c>
      <c r="K242" s="317">
        <v>0</v>
      </c>
      <c r="L242" s="318">
        <v>1243</v>
      </c>
      <c r="M242" s="319">
        <v>645164</v>
      </c>
      <c r="N242" s="319">
        <v>613484</v>
      </c>
      <c r="O242" s="319">
        <v>31680</v>
      </c>
      <c r="P242" s="319">
        <v>0</v>
      </c>
      <c r="Q242" s="320">
        <v>0</v>
      </c>
      <c r="R242" s="321">
        <f t="shared" si="18"/>
        <v>250</v>
      </c>
      <c r="S242" s="322">
        <f t="shared" si="18"/>
        <v>141490</v>
      </c>
      <c r="T242" s="322">
        <f t="shared" si="19"/>
        <v>0</v>
      </c>
      <c r="U242" s="323">
        <f t="shared" si="19"/>
        <v>0</v>
      </c>
      <c r="V242" s="321">
        <f t="shared" si="20"/>
        <v>122</v>
      </c>
      <c r="W242" s="322">
        <f t="shared" si="20"/>
        <v>-280208</v>
      </c>
      <c r="X242" s="322">
        <f t="shared" si="21"/>
        <v>0</v>
      </c>
      <c r="Y242" s="323">
        <f t="shared" si="21"/>
        <v>0</v>
      </c>
      <c r="Z242" s="311"/>
      <c r="AA242" s="298"/>
      <c r="AB242" s="311">
        <f t="shared" si="17"/>
        <v>0</v>
      </c>
      <c r="AC242" s="311">
        <f t="shared" si="17"/>
        <v>0</v>
      </c>
      <c r="AD242" s="291"/>
      <c r="AE242" s="291"/>
      <c r="AF242" s="291"/>
      <c r="AG242" s="291"/>
      <c r="AH242" s="291"/>
      <c r="AI242" s="291"/>
      <c r="AJ242" s="291"/>
      <c r="AK242" s="291"/>
      <c r="AL242" s="291"/>
    </row>
    <row r="243" spans="1:38" s="312" customFormat="1" ht="13.5" customHeight="1" x14ac:dyDescent="0.25">
      <c r="A243" s="313" t="s">
        <v>156</v>
      </c>
      <c r="B243" s="314" t="s">
        <v>726</v>
      </c>
      <c r="C243" s="314" t="s">
        <v>727</v>
      </c>
      <c r="D243" s="315">
        <v>802</v>
      </c>
      <c r="E243" s="316">
        <v>561439.85</v>
      </c>
      <c r="F243" s="316">
        <v>0</v>
      </c>
      <c r="G243" s="317">
        <v>0</v>
      </c>
      <c r="H243" s="315">
        <v>719</v>
      </c>
      <c r="I243" s="316">
        <v>663918.70000000007</v>
      </c>
      <c r="J243" s="316">
        <v>0</v>
      </c>
      <c r="K243" s="317">
        <v>0</v>
      </c>
      <c r="L243" s="318">
        <v>675</v>
      </c>
      <c r="M243" s="319">
        <v>718233.1</v>
      </c>
      <c r="N243" s="319">
        <v>663153.1</v>
      </c>
      <c r="O243" s="319">
        <v>55080</v>
      </c>
      <c r="P243" s="319">
        <v>0</v>
      </c>
      <c r="Q243" s="320">
        <v>0</v>
      </c>
      <c r="R243" s="321">
        <f t="shared" si="18"/>
        <v>-127</v>
      </c>
      <c r="S243" s="322">
        <f t="shared" si="18"/>
        <v>156793.25</v>
      </c>
      <c r="T243" s="322">
        <f t="shared" si="19"/>
        <v>0</v>
      </c>
      <c r="U243" s="323">
        <f t="shared" si="19"/>
        <v>0</v>
      </c>
      <c r="V243" s="321">
        <f t="shared" si="20"/>
        <v>-44</v>
      </c>
      <c r="W243" s="322">
        <f t="shared" si="20"/>
        <v>54314.399999999907</v>
      </c>
      <c r="X243" s="322">
        <f t="shared" si="21"/>
        <v>0</v>
      </c>
      <c r="Y243" s="323">
        <f t="shared" si="21"/>
        <v>0</v>
      </c>
      <c r="Z243" s="311"/>
      <c r="AA243" s="298"/>
      <c r="AB243" s="311">
        <f t="shared" si="17"/>
        <v>0</v>
      </c>
      <c r="AC243" s="311">
        <f t="shared" si="17"/>
        <v>0</v>
      </c>
      <c r="AD243" s="291"/>
      <c r="AE243" s="291"/>
      <c r="AF243" s="291"/>
      <c r="AG243" s="291"/>
      <c r="AH243" s="291"/>
      <c r="AI243" s="291"/>
      <c r="AJ243" s="291"/>
      <c r="AK243" s="291"/>
      <c r="AL243" s="291"/>
    </row>
    <row r="244" spans="1:38" s="312" customFormat="1" ht="13.5" customHeight="1" x14ac:dyDescent="0.25">
      <c r="A244" s="313" t="s">
        <v>158</v>
      </c>
      <c r="B244" s="314" t="s">
        <v>728</v>
      </c>
      <c r="C244" s="314" t="s">
        <v>729</v>
      </c>
      <c r="D244" s="315">
        <v>1093</v>
      </c>
      <c r="E244" s="316">
        <v>309612</v>
      </c>
      <c r="F244" s="316">
        <v>0</v>
      </c>
      <c r="G244" s="317">
        <v>0</v>
      </c>
      <c r="H244" s="315">
        <v>1038</v>
      </c>
      <c r="I244" s="316">
        <v>416441.69999999995</v>
      </c>
      <c r="J244" s="316">
        <v>0</v>
      </c>
      <c r="K244" s="317">
        <v>0</v>
      </c>
      <c r="L244" s="318">
        <v>538</v>
      </c>
      <c r="M244" s="319">
        <v>355609.9</v>
      </c>
      <c r="N244" s="319">
        <v>331489.90000000002</v>
      </c>
      <c r="O244" s="319">
        <v>24120</v>
      </c>
      <c r="P244" s="319">
        <v>0</v>
      </c>
      <c r="Q244" s="320">
        <v>0</v>
      </c>
      <c r="R244" s="321">
        <f t="shared" si="18"/>
        <v>-555</v>
      </c>
      <c r="S244" s="322">
        <f t="shared" si="18"/>
        <v>45997.900000000023</v>
      </c>
      <c r="T244" s="322">
        <f t="shared" si="19"/>
        <v>0</v>
      </c>
      <c r="U244" s="323">
        <f t="shared" si="19"/>
        <v>0</v>
      </c>
      <c r="V244" s="321">
        <f t="shared" si="20"/>
        <v>-500</v>
      </c>
      <c r="W244" s="322">
        <f t="shared" si="20"/>
        <v>-60831.79999999993</v>
      </c>
      <c r="X244" s="322">
        <f t="shared" si="21"/>
        <v>0</v>
      </c>
      <c r="Y244" s="323">
        <f t="shared" si="21"/>
        <v>0</v>
      </c>
      <c r="Z244" s="311"/>
      <c r="AA244" s="298"/>
      <c r="AB244" s="311">
        <f t="shared" si="17"/>
        <v>0</v>
      </c>
      <c r="AC244" s="311">
        <f t="shared" si="17"/>
        <v>0</v>
      </c>
      <c r="AD244" s="291"/>
      <c r="AE244" s="291"/>
      <c r="AF244" s="291"/>
      <c r="AG244" s="291"/>
      <c r="AH244" s="291"/>
      <c r="AI244" s="291"/>
      <c r="AJ244" s="291"/>
      <c r="AK244" s="291"/>
      <c r="AL244" s="291"/>
    </row>
    <row r="245" spans="1:38" s="312" customFormat="1" ht="13.5" customHeight="1" x14ac:dyDescent="0.25">
      <c r="A245" s="313" t="s">
        <v>158</v>
      </c>
      <c r="B245" s="314" t="s">
        <v>730</v>
      </c>
      <c r="C245" s="314" t="s">
        <v>731</v>
      </c>
      <c r="D245" s="315">
        <v>414</v>
      </c>
      <c r="E245" s="316">
        <v>244369</v>
      </c>
      <c r="F245" s="316">
        <v>0</v>
      </c>
      <c r="G245" s="317">
        <v>0</v>
      </c>
      <c r="H245" s="315">
        <v>248</v>
      </c>
      <c r="I245" s="316">
        <v>288064.69999999995</v>
      </c>
      <c r="J245" s="316">
        <v>0</v>
      </c>
      <c r="K245" s="317">
        <v>0</v>
      </c>
      <c r="L245" s="318">
        <v>309</v>
      </c>
      <c r="M245" s="319">
        <v>276326</v>
      </c>
      <c r="N245" s="319">
        <v>234926</v>
      </c>
      <c r="O245" s="319">
        <v>41400</v>
      </c>
      <c r="P245" s="319">
        <v>0</v>
      </c>
      <c r="Q245" s="320">
        <v>0</v>
      </c>
      <c r="R245" s="321">
        <f t="shared" si="18"/>
        <v>-105</v>
      </c>
      <c r="S245" s="322">
        <f t="shared" si="18"/>
        <v>31957</v>
      </c>
      <c r="T245" s="322">
        <f t="shared" si="19"/>
        <v>0</v>
      </c>
      <c r="U245" s="323">
        <f t="shared" si="19"/>
        <v>0</v>
      </c>
      <c r="V245" s="321">
        <f t="shared" si="20"/>
        <v>61</v>
      </c>
      <c r="W245" s="322">
        <f t="shared" si="20"/>
        <v>-11738.699999999953</v>
      </c>
      <c r="X245" s="322">
        <f t="shared" si="21"/>
        <v>0</v>
      </c>
      <c r="Y245" s="323">
        <f t="shared" si="21"/>
        <v>0</v>
      </c>
      <c r="Z245" s="311"/>
      <c r="AA245" s="298"/>
      <c r="AB245" s="311">
        <f t="shared" si="17"/>
        <v>0</v>
      </c>
      <c r="AC245" s="311">
        <f t="shared" si="17"/>
        <v>0</v>
      </c>
      <c r="AD245" s="291"/>
      <c r="AE245" s="291"/>
      <c r="AF245" s="291"/>
      <c r="AG245" s="291"/>
      <c r="AH245" s="291"/>
      <c r="AI245" s="291"/>
      <c r="AJ245" s="291"/>
      <c r="AK245" s="291"/>
      <c r="AL245" s="291"/>
    </row>
    <row r="246" spans="1:38" s="312" customFormat="1" ht="13.5" customHeight="1" x14ac:dyDescent="0.25">
      <c r="A246" s="313" t="s">
        <v>158</v>
      </c>
      <c r="B246" s="314" t="s">
        <v>732</v>
      </c>
      <c r="C246" s="314" t="s">
        <v>733</v>
      </c>
      <c r="D246" s="315">
        <v>519</v>
      </c>
      <c r="E246" s="316">
        <v>132213</v>
      </c>
      <c r="F246" s="316">
        <v>0</v>
      </c>
      <c r="G246" s="317">
        <v>0</v>
      </c>
      <c r="H246" s="315">
        <v>760</v>
      </c>
      <c r="I246" s="316">
        <v>387384.8</v>
      </c>
      <c r="J246" s="316">
        <v>0</v>
      </c>
      <c r="K246" s="317">
        <v>0</v>
      </c>
      <c r="L246" s="318">
        <v>430</v>
      </c>
      <c r="M246" s="319">
        <v>170267</v>
      </c>
      <c r="N246" s="319">
        <v>158987</v>
      </c>
      <c r="O246" s="319">
        <v>11280</v>
      </c>
      <c r="P246" s="319">
        <v>0</v>
      </c>
      <c r="Q246" s="320">
        <v>0</v>
      </c>
      <c r="R246" s="321">
        <f t="shared" si="18"/>
        <v>-89</v>
      </c>
      <c r="S246" s="322">
        <f t="shared" si="18"/>
        <v>38054</v>
      </c>
      <c r="T246" s="322">
        <f t="shared" si="19"/>
        <v>0</v>
      </c>
      <c r="U246" s="323">
        <f t="shared" si="19"/>
        <v>0</v>
      </c>
      <c r="V246" s="321">
        <f t="shared" si="20"/>
        <v>-330</v>
      </c>
      <c r="W246" s="322">
        <f t="shared" si="20"/>
        <v>-217117.8</v>
      </c>
      <c r="X246" s="322">
        <f t="shared" si="21"/>
        <v>0</v>
      </c>
      <c r="Y246" s="323">
        <f t="shared" si="21"/>
        <v>0</v>
      </c>
      <c r="Z246" s="311"/>
      <c r="AA246" s="298"/>
      <c r="AB246" s="311">
        <f t="shared" si="17"/>
        <v>0</v>
      </c>
      <c r="AC246" s="311">
        <f t="shared" si="17"/>
        <v>0</v>
      </c>
      <c r="AD246" s="291"/>
      <c r="AE246" s="291"/>
      <c r="AF246" s="291"/>
      <c r="AG246" s="291"/>
      <c r="AH246" s="291"/>
      <c r="AI246" s="291"/>
      <c r="AJ246" s="291"/>
      <c r="AK246" s="291"/>
      <c r="AL246" s="291"/>
    </row>
    <row r="247" spans="1:38" s="312" customFormat="1" ht="13.5" customHeight="1" x14ac:dyDescent="0.25">
      <c r="A247" s="313" t="s">
        <v>158</v>
      </c>
      <c r="B247" s="314" t="s">
        <v>734</v>
      </c>
      <c r="C247" s="314" t="s">
        <v>735</v>
      </c>
      <c r="D247" s="315">
        <v>593</v>
      </c>
      <c r="E247" s="316">
        <v>312904.2</v>
      </c>
      <c r="F247" s="316">
        <v>0</v>
      </c>
      <c r="G247" s="317">
        <v>0</v>
      </c>
      <c r="H247" s="315">
        <v>463</v>
      </c>
      <c r="I247" s="316">
        <v>411017.9</v>
      </c>
      <c r="J247" s="316">
        <v>0</v>
      </c>
      <c r="K247" s="317">
        <v>0</v>
      </c>
      <c r="L247" s="318">
        <v>406</v>
      </c>
      <c r="M247" s="319">
        <v>327322.59999999998</v>
      </c>
      <c r="N247" s="319">
        <v>278842.59999999998</v>
      </c>
      <c r="O247" s="319">
        <v>48480</v>
      </c>
      <c r="P247" s="319">
        <v>0</v>
      </c>
      <c r="Q247" s="320">
        <v>0</v>
      </c>
      <c r="R247" s="321">
        <f t="shared" si="18"/>
        <v>-187</v>
      </c>
      <c r="S247" s="322">
        <f t="shared" si="18"/>
        <v>14418.399999999965</v>
      </c>
      <c r="T247" s="322">
        <f t="shared" si="19"/>
        <v>0</v>
      </c>
      <c r="U247" s="323">
        <f t="shared" si="19"/>
        <v>0</v>
      </c>
      <c r="V247" s="321">
        <f t="shared" si="20"/>
        <v>-57</v>
      </c>
      <c r="W247" s="322">
        <f t="shared" si="20"/>
        <v>-83695.300000000047</v>
      </c>
      <c r="X247" s="322">
        <f t="shared" si="21"/>
        <v>0</v>
      </c>
      <c r="Y247" s="323">
        <f t="shared" si="21"/>
        <v>0</v>
      </c>
      <c r="Z247" s="311"/>
      <c r="AA247" s="298"/>
      <c r="AB247" s="311">
        <f t="shared" si="17"/>
        <v>0</v>
      </c>
      <c r="AC247" s="311">
        <f t="shared" si="17"/>
        <v>0</v>
      </c>
      <c r="AD247" s="291"/>
      <c r="AE247" s="291"/>
      <c r="AF247" s="291"/>
      <c r="AG247" s="291"/>
      <c r="AH247" s="291"/>
      <c r="AI247" s="291"/>
      <c r="AJ247" s="291"/>
      <c r="AK247" s="291"/>
      <c r="AL247" s="291"/>
    </row>
    <row r="248" spans="1:38" s="312" customFormat="1" ht="13.5" customHeight="1" x14ac:dyDescent="0.25">
      <c r="A248" s="313" t="s">
        <v>158</v>
      </c>
      <c r="B248" s="314" t="s">
        <v>736</v>
      </c>
      <c r="C248" s="314" t="s">
        <v>737</v>
      </c>
      <c r="D248" s="315">
        <v>1008</v>
      </c>
      <c r="E248" s="316">
        <v>532334</v>
      </c>
      <c r="F248" s="316">
        <v>0</v>
      </c>
      <c r="G248" s="317">
        <v>0</v>
      </c>
      <c r="H248" s="315">
        <v>793</v>
      </c>
      <c r="I248" s="316">
        <v>700194.89999999991</v>
      </c>
      <c r="J248" s="316">
        <v>0</v>
      </c>
      <c r="K248" s="317">
        <v>0</v>
      </c>
      <c r="L248" s="318">
        <v>598</v>
      </c>
      <c r="M248" s="319">
        <v>505044.89999999997</v>
      </c>
      <c r="N248" s="319">
        <v>463524.89999999997</v>
      </c>
      <c r="O248" s="319">
        <v>41520</v>
      </c>
      <c r="P248" s="319">
        <v>0</v>
      </c>
      <c r="Q248" s="320">
        <v>0</v>
      </c>
      <c r="R248" s="321">
        <f t="shared" si="18"/>
        <v>-410</v>
      </c>
      <c r="S248" s="322">
        <f t="shared" si="18"/>
        <v>-27289.100000000035</v>
      </c>
      <c r="T248" s="322">
        <f t="shared" si="19"/>
        <v>0</v>
      </c>
      <c r="U248" s="323">
        <f t="shared" si="19"/>
        <v>0</v>
      </c>
      <c r="V248" s="321">
        <f t="shared" si="20"/>
        <v>-195</v>
      </c>
      <c r="W248" s="322">
        <f t="shared" si="20"/>
        <v>-195149.99999999994</v>
      </c>
      <c r="X248" s="322">
        <f t="shared" si="21"/>
        <v>0</v>
      </c>
      <c r="Y248" s="323">
        <f t="shared" si="21"/>
        <v>0</v>
      </c>
      <c r="Z248" s="311"/>
      <c r="AA248" s="298"/>
      <c r="AB248" s="311">
        <f t="shared" si="17"/>
        <v>0</v>
      </c>
      <c r="AC248" s="311">
        <f t="shared" si="17"/>
        <v>0</v>
      </c>
      <c r="AD248" s="291"/>
      <c r="AE248" s="291"/>
      <c r="AF248" s="291"/>
      <c r="AG248" s="291"/>
      <c r="AH248" s="291"/>
      <c r="AI248" s="291"/>
      <c r="AJ248" s="291"/>
      <c r="AK248" s="291"/>
      <c r="AL248" s="291"/>
    </row>
    <row r="249" spans="1:38" s="312" customFormat="1" ht="13.5" customHeight="1" x14ac:dyDescent="0.25">
      <c r="A249" s="313" t="s">
        <v>158</v>
      </c>
      <c r="B249" s="314" t="s">
        <v>738</v>
      </c>
      <c r="C249" s="314" t="s">
        <v>739</v>
      </c>
      <c r="D249" s="315">
        <v>988</v>
      </c>
      <c r="E249" s="316">
        <v>289236</v>
      </c>
      <c r="F249" s="316">
        <v>0</v>
      </c>
      <c r="G249" s="317">
        <v>0</v>
      </c>
      <c r="H249" s="315">
        <v>1176</v>
      </c>
      <c r="I249" s="316">
        <v>523012.1</v>
      </c>
      <c r="J249" s="316">
        <v>0</v>
      </c>
      <c r="K249" s="317">
        <v>0</v>
      </c>
      <c r="L249" s="318">
        <v>369</v>
      </c>
      <c r="M249" s="319">
        <v>284849.3</v>
      </c>
      <c r="N249" s="319">
        <v>268409.3</v>
      </c>
      <c r="O249" s="319">
        <v>16440</v>
      </c>
      <c r="P249" s="319">
        <v>0</v>
      </c>
      <c r="Q249" s="320">
        <v>0</v>
      </c>
      <c r="R249" s="321">
        <f t="shared" si="18"/>
        <v>-619</v>
      </c>
      <c r="S249" s="322">
        <f t="shared" si="18"/>
        <v>-4386.7000000000116</v>
      </c>
      <c r="T249" s="322">
        <f t="shared" si="19"/>
        <v>0</v>
      </c>
      <c r="U249" s="323">
        <f t="shared" si="19"/>
        <v>0</v>
      </c>
      <c r="V249" s="321">
        <f t="shared" si="20"/>
        <v>-807</v>
      </c>
      <c r="W249" s="322">
        <f t="shared" si="20"/>
        <v>-238162.8</v>
      </c>
      <c r="X249" s="322">
        <f t="shared" si="21"/>
        <v>0</v>
      </c>
      <c r="Y249" s="323">
        <f t="shared" si="21"/>
        <v>0</v>
      </c>
      <c r="Z249" s="311"/>
      <c r="AA249" s="298"/>
      <c r="AB249" s="311">
        <f t="shared" si="17"/>
        <v>0</v>
      </c>
      <c r="AC249" s="311">
        <f t="shared" si="17"/>
        <v>0</v>
      </c>
      <c r="AD249" s="291"/>
      <c r="AE249" s="291"/>
      <c r="AF249" s="291"/>
      <c r="AG249" s="291"/>
      <c r="AH249" s="291"/>
      <c r="AI249" s="291"/>
      <c r="AJ249" s="291"/>
      <c r="AK249" s="291"/>
      <c r="AL249" s="291"/>
    </row>
    <row r="250" spans="1:38" s="312" customFormat="1" ht="13.5" customHeight="1" x14ac:dyDescent="0.25">
      <c r="A250" s="313" t="s">
        <v>158</v>
      </c>
      <c r="B250" s="314" t="s">
        <v>740</v>
      </c>
      <c r="C250" s="314" t="s">
        <v>741</v>
      </c>
      <c r="D250" s="315">
        <v>3410</v>
      </c>
      <c r="E250" s="316">
        <v>2946595.4</v>
      </c>
      <c r="F250" s="316">
        <v>8505.2000000000007</v>
      </c>
      <c r="G250" s="317">
        <v>0</v>
      </c>
      <c r="H250" s="315">
        <v>2300</v>
      </c>
      <c r="I250" s="316">
        <v>4342900.8599999994</v>
      </c>
      <c r="J250" s="316">
        <v>18035</v>
      </c>
      <c r="K250" s="317">
        <v>0</v>
      </c>
      <c r="L250" s="318">
        <v>2130</v>
      </c>
      <c r="M250" s="319">
        <v>2658340.2799999998</v>
      </c>
      <c r="N250" s="319">
        <v>2418820.2799999998</v>
      </c>
      <c r="O250" s="319">
        <v>239520</v>
      </c>
      <c r="P250" s="319">
        <v>4953</v>
      </c>
      <c r="Q250" s="320">
        <v>0</v>
      </c>
      <c r="R250" s="321">
        <f t="shared" si="18"/>
        <v>-1280</v>
      </c>
      <c r="S250" s="322">
        <f t="shared" si="18"/>
        <v>-288255.12000000011</v>
      </c>
      <c r="T250" s="322">
        <f t="shared" si="19"/>
        <v>-3552.2000000000007</v>
      </c>
      <c r="U250" s="323">
        <f t="shared" si="19"/>
        <v>0</v>
      </c>
      <c r="V250" s="321">
        <f t="shared" si="20"/>
        <v>-170</v>
      </c>
      <c r="W250" s="322">
        <f t="shared" si="20"/>
        <v>-1684560.5799999996</v>
      </c>
      <c r="X250" s="322">
        <f t="shared" si="21"/>
        <v>-13082</v>
      </c>
      <c r="Y250" s="323">
        <f t="shared" si="21"/>
        <v>0</v>
      </c>
      <c r="Z250" s="311"/>
      <c r="AA250" s="298"/>
      <c r="AB250" s="311">
        <f t="shared" si="17"/>
        <v>0</v>
      </c>
      <c r="AC250" s="311">
        <f t="shared" si="17"/>
        <v>0</v>
      </c>
      <c r="AD250" s="291"/>
      <c r="AE250" s="291"/>
      <c r="AF250" s="291"/>
      <c r="AG250" s="291"/>
      <c r="AH250" s="291"/>
      <c r="AI250" s="291"/>
      <c r="AJ250" s="291"/>
      <c r="AK250" s="291"/>
      <c r="AL250" s="291"/>
    </row>
    <row r="251" spans="1:38" s="312" customFormat="1" ht="13.5" customHeight="1" x14ac:dyDescent="0.25">
      <c r="A251" s="313" t="s">
        <v>742</v>
      </c>
      <c r="B251" s="314" t="s">
        <v>743</v>
      </c>
      <c r="C251" s="314" t="s">
        <v>744</v>
      </c>
      <c r="D251" s="315">
        <v>7231</v>
      </c>
      <c r="E251" s="316">
        <v>9086376.6600000001</v>
      </c>
      <c r="F251" s="316">
        <v>667971.27000000025</v>
      </c>
      <c r="G251" s="317">
        <v>0</v>
      </c>
      <c r="H251" s="315">
        <v>5099</v>
      </c>
      <c r="I251" s="316">
        <v>14529855.810000001</v>
      </c>
      <c r="J251" s="316">
        <v>1290343.4300000002</v>
      </c>
      <c r="K251" s="317">
        <v>0</v>
      </c>
      <c r="L251" s="318">
        <v>4663</v>
      </c>
      <c r="M251" s="319">
        <v>11771330.390000001</v>
      </c>
      <c r="N251" s="319">
        <v>11157170.390000001</v>
      </c>
      <c r="O251" s="319">
        <v>614160</v>
      </c>
      <c r="P251" s="319">
        <v>388961.68000000005</v>
      </c>
      <c r="Q251" s="320">
        <v>0</v>
      </c>
      <c r="R251" s="321">
        <f t="shared" si="18"/>
        <v>-2568</v>
      </c>
      <c r="S251" s="322">
        <f t="shared" si="18"/>
        <v>2684953.7300000004</v>
      </c>
      <c r="T251" s="322">
        <f t="shared" si="19"/>
        <v>-279009.5900000002</v>
      </c>
      <c r="U251" s="323">
        <f t="shared" si="19"/>
        <v>0</v>
      </c>
      <c r="V251" s="321">
        <f t="shared" si="20"/>
        <v>-436</v>
      </c>
      <c r="W251" s="322">
        <f t="shared" si="20"/>
        <v>-2758525.42</v>
      </c>
      <c r="X251" s="322">
        <f t="shared" si="21"/>
        <v>-901381.75000000012</v>
      </c>
      <c r="Y251" s="323">
        <f t="shared" si="21"/>
        <v>0</v>
      </c>
      <c r="Z251" s="311"/>
      <c r="AA251" s="298"/>
      <c r="AB251" s="311">
        <f t="shared" ref="AB251:AC310" si="22">P251-F251-T251</f>
        <v>0</v>
      </c>
      <c r="AC251" s="311">
        <f t="shared" si="22"/>
        <v>0</v>
      </c>
      <c r="AD251" s="291"/>
      <c r="AE251" s="291"/>
      <c r="AF251" s="291"/>
      <c r="AG251" s="291"/>
      <c r="AH251" s="291"/>
      <c r="AI251" s="291"/>
      <c r="AJ251" s="291"/>
      <c r="AK251" s="291"/>
      <c r="AL251" s="291"/>
    </row>
    <row r="252" spans="1:38" s="312" customFormat="1" ht="13.5" customHeight="1" x14ac:dyDescent="0.25">
      <c r="A252" s="313" t="s">
        <v>742</v>
      </c>
      <c r="B252" s="314" t="s">
        <v>745</v>
      </c>
      <c r="C252" s="314" t="s">
        <v>746</v>
      </c>
      <c r="D252" s="315">
        <v>5187</v>
      </c>
      <c r="E252" s="316">
        <v>5837978.75</v>
      </c>
      <c r="F252" s="316">
        <v>142022.47</v>
      </c>
      <c r="G252" s="317">
        <v>3428276.53</v>
      </c>
      <c r="H252" s="315">
        <v>4204</v>
      </c>
      <c r="I252" s="316">
        <v>9370636.4800000004</v>
      </c>
      <c r="J252" s="316">
        <v>159627</v>
      </c>
      <c r="K252" s="317">
        <v>4038877.7200000011</v>
      </c>
      <c r="L252" s="318">
        <v>3860</v>
      </c>
      <c r="M252" s="319">
        <v>6447997.2799999993</v>
      </c>
      <c r="N252" s="319">
        <v>5917477.2799999993</v>
      </c>
      <c r="O252" s="319">
        <v>530520</v>
      </c>
      <c r="P252" s="319">
        <v>32902</v>
      </c>
      <c r="Q252" s="320">
        <v>4162425.2299999995</v>
      </c>
      <c r="R252" s="321">
        <f t="shared" ref="R252:S312" si="23">L252-D252</f>
        <v>-1327</v>
      </c>
      <c r="S252" s="322">
        <f t="shared" si="23"/>
        <v>610018.52999999933</v>
      </c>
      <c r="T252" s="322">
        <f t="shared" si="19"/>
        <v>-109120.47</v>
      </c>
      <c r="U252" s="323">
        <f t="shared" si="19"/>
        <v>734148.69999999972</v>
      </c>
      <c r="V252" s="321">
        <f t="shared" si="20"/>
        <v>-344</v>
      </c>
      <c r="W252" s="322">
        <f t="shared" si="20"/>
        <v>-2922639.2000000011</v>
      </c>
      <c r="X252" s="322">
        <f t="shared" si="21"/>
        <v>-126725</v>
      </c>
      <c r="Y252" s="323">
        <f t="shared" si="21"/>
        <v>123547.50999999838</v>
      </c>
      <c r="Z252" s="311"/>
      <c r="AA252" s="298"/>
      <c r="AB252" s="311">
        <f t="shared" si="22"/>
        <v>0</v>
      </c>
      <c r="AC252" s="311">
        <f t="shared" si="22"/>
        <v>0</v>
      </c>
      <c r="AD252" s="291"/>
      <c r="AE252" s="291"/>
      <c r="AF252" s="291"/>
      <c r="AG252" s="291"/>
      <c r="AH252" s="291"/>
      <c r="AI252" s="291"/>
      <c r="AJ252" s="291"/>
      <c r="AK252" s="291"/>
      <c r="AL252" s="291"/>
    </row>
    <row r="253" spans="1:38" s="312" customFormat="1" ht="13.5" customHeight="1" x14ac:dyDescent="0.25">
      <c r="A253" s="313" t="s">
        <v>742</v>
      </c>
      <c r="B253" s="314" t="s">
        <v>747</v>
      </c>
      <c r="C253" s="314" t="s">
        <v>748</v>
      </c>
      <c r="D253" s="315">
        <v>11457.5</v>
      </c>
      <c r="E253" s="316">
        <v>14536422.149999999</v>
      </c>
      <c r="F253" s="316">
        <v>270111.17</v>
      </c>
      <c r="G253" s="317">
        <v>0</v>
      </c>
      <c r="H253" s="315">
        <v>7879</v>
      </c>
      <c r="I253" s="316">
        <v>24855443.530000001</v>
      </c>
      <c r="J253" s="316">
        <v>454434.49000000005</v>
      </c>
      <c r="K253" s="317">
        <v>0</v>
      </c>
      <c r="L253" s="318">
        <v>7089</v>
      </c>
      <c r="M253" s="319">
        <v>18383309.27</v>
      </c>
      <c r="N253" s="319">
        <v>17144549.27</v>
      </c>
      <c r="O253" s="319">
        <v>1238760</v>
      </c>
      <c r="P253" s="319">
        <v>205725.71999999997</v>
      </c>
      <c r="Q253" s="320">
        <v>0</v>
      </c>
      <c r="R253" s="321">
        <f t="shared" si="23"/>
        <v>-4368.5</v>
      </c>
      <c r="S253" s="322">
        <f t="shared" si="23"/>
        <v>3846887.120000001</v>
      </c>
      <c r="T253" s="322">
        <f t="shared" ref="T253:U313" si="24">P253-F253</f>
        <v>-64385.450000000012</v>
      </c>
      <c r="U253" s="323">
        <f t="shared" si="24"/>
        <v>0</v>
      </c>
      <c r="V253" s="321">
        <f t="shared" si="20"/>
        <v>-790</v>
      </c>
      <c r="W253" s="322">
        <f t="shared" si="20"/>
        <v>-6472134.2600000016</v>
      </c>
      <c r="X253" s="322">
        <f t="shared" si="21"/>
        <v>-248708.77000000008</v>
      </c>
      <c r="Y253" s="323">
        <f t="shared" si="21"/>
        <v>0</v>
      </c>
      <c r="Z253" s="311"/>
      <c r="AA253" s="298"/>
      <c r="AB253" s="311">
        <f t="shared" si="22"/>
        <v>0</v>
      </c>
      <c r="AC253" s="311">
        <f t="shared" si="22"/>
        <v>0</v>
      </c>
      <c r="AD253" s="291"/>
      <c r="AE253" s="291"/>
      <c r="AF253" s="291"/>
      <c r="AG253" s="291"/>
      <c r="AH253" s="291"/>
      <c r="AI253" s="291"/>
      <c r="AJ253" s="291"/>
      <c r="AK253" s="291"/>
      <c r="AL253" s="291"/>
    </row>
    <row r="254" spans="1:38" s="312" customFormat="1" ht="13.5" customHeight="1" x14ac:dyDescent="0.25">
      <c r="A254" s="313" t="s">
        <v>742</v>
      </c>
      <c r="B254" s="314" t="s">
        <v>749</v>
      </c>
      <c r="C254" s="314" t="s">
        <v>750</v>
      </c>
      <c r="D254" s="315">
        <v>7043</v>
      </c>
      <c r="E254" s="316">
        <v>7468831.1099999994</v>
      </c>
      <c r="F254" s="316">
        <v>565228.38000000012</v>
      </c>
      <c r="G254" s="317">
        <v>7307287.1600000039</v>
      </c>
      <c r="H254" s="315">
        <v>6237</v>
      </c>
      <c r="I254" s="316">
        <v>10404652.189999999</v>
      </c>
      <c r="J254" s="316">
        <v>5882877.2399999993</v>
      </c>
      <c r="K254" s="317">
        <v>8279428.1999999993</v>
      </c>
      <c r="L254" s="318">
        <v>5593</v>
      </c>
      <c r="M254" s="319">
        <v>6598158.79</v>
      </c>
      <c r="N254" s="319">
        <v>6278838.79</v>
      </c>
      <c r="O254" s="319">
        <v>319320</v>
      </c>
      <c r="P254" s="319">
        <v>1431140.72</v>
      </c>
      <c r="Q254" s="320">
        <v>8624889.1299999971</v>
      </c>
      <c r="R254" s="321">
        <f t="shared" si="23"/>
        <v>-1450</v>
      </c>
      <c r="S254" s="322">
        <f t="shared" si="23"/>
        <v>-870672.31999999937</v>
      </c>
      <c r="T254" s="322">
        <f t="shared" si="24"/>
        <v>865912.33999999985</v>
      </c>
      <c r="U254" s="323">
        <f t="shared" si="24"/>
        <v>1317601.9699999932</v>
      </c>
      <c r="V254" s="321">
        <f t="shared" ref="V254:W314" si="25">L254-H254</f>
        <v>-644</v>
      </c>
      <c r="W254" s="322">
        <f t="shared" si="25"/>
        <v>-3806493.3999999994</v>
      </c>
      <c r="X254" s="322">
        <f t="shared" ref="X254:Y314" si="26">P254-J254</f>
        <v>-4451736.5199999996</v>
      </c>
      <c r="Y254" s="323">
        <f t="shared" si="26"/>
        <v>345460.92999999784</v>
      </c>
      <c r="Z254" s="311"/>
      <c r="AA254" s="298"/>
      <c r="AB254" s="311">
        <f t="shared" si="22"/>
        <v>0</v>
      </c>
      <c r="AC254" s="311">
        <f t="shared" si="22"/>
        <v>0</v>
      </c>
      <c r="AD254" s="291"/>
      <c r="AE254" s="291"/>
      <c r="AF254" s="291"/>
      <c r="AG254" s="291"/>
      <c r="AH254" s="291"/>
      <c r="AI254" s="291"/>
      <c r="AJ254" s="291"/>
      <c r="AK254" s="291"/>
      <c r="AL254" s="291"/>
    </row>
    <row r="255" spans="1:38" s="312" customFormat="1" ht="13.5" customHeight="1" x14ac:dyDescent="0.25">
      <c r="A255" s="313" t="s">
        <v>742</v>
      </c>
      <c r="B255" s="314" t="s">
        <v>751</v>
      </c>
      <c r="C255" s="314" t="s">
        <v>752</v>
      </c>
      <c r="D255" s="315">
        <v>1520</v>
      </c>
      <c r="E255" s="316">
        <v>4881112.8</v>
      </c>
      <c r="F255" s="316">
        <v>251088</v>
      </c>
      <c r="G255" s="317">
        <v>0</v>
      </c>
      <c r="H255" s="315">
        <v>979</v>
      </c>
      <c r="I255" s="316">
        <v>5637850.9900000002</v>
      </c>
      <c r="J255" s="316">
        <v>335730</v>
      </c>
      <c r="K255" s="317">
        <v>0</v>
      </c>
      <c r="L255" s="318">
        <v>1005</v>
      </c>
      <c r="M255" s="319">
        <v>4223180.0699999994</v>
      </c>
      <c r="N255" s="319">
        <v>4045700.0699999994</v>
      </c>
      <c r="O255" s="319">
        <v>177480</v>
      </c>
      <c r="P255" s="319">
        <v>136833</v>
      </c>
      <c r="Q255" s="320">
        <v>0</v>
      </c>
      <c r="R255" s="321">
        <f t="shared" si="23"/>
        <v>-515</v>
      </c>
      <c r="S255" s="322">
        <f t="shared" si="23"/>
        <v>-657932.73000000045</v>
      </c>
      <c r="T255" s="322">
        <f t="shared" si="24"/>
        <v>-114255</v>
      </c>
      <c r="U255" s="323">
        <f t="shared" si="24"/>
        <v>0</v>
      </c>
      <c r="V255" s="321">
        <f t="shared" si="25"/>
        <v>26</v>
      </c>
      <c r="W255" s="322">
        <f t="shared" si="25"/>
        <v>-1414670.9200000009</v>
      </c>
      <c r="X255" s="322">
        <f t="shared" si="26"/>
        <v>-198897</v>
      </c>
      <c r="Y255" s="323">
        <f t="shared" si="26"/>
        <v>0</v>
      </c>
      <c r="Z255" s="311"/>
      <c r="AA255" s="298"/>
      <c r="AB255" s="311">
        <f t="shared" si="22"/>
        <v>0</v>
      </c>
      <c r="AC255" s="311">
        <f t="shared" si="22"/>
        <v>0</v>
      </c>
      <c r="AD255" s="291"/>
      <c r="AE255" s="291"/>
      <c r="AF255" s="291"/>
      <c r="AG255" s="291"/>
      <c r="AH255" s="291"/>
      <c r="AI255" s="291"/>
      <c r="AJ255" s="291"/>
      <c r="AK255" s="291"/>
      <c r="AL255" s="291"/>
    </row>
    <row r="256" spans="1:38" s="312" customFormat="1" ht="13.5" customHeight="1" x14ac:dyDescent="0.25">
      <c r="A256" s="313" t="s">
        <v>742</v>
      </c>
      <c r="B256" s="314" t="s">
        <v>753</v>
      </c>
      <c r="C256" s="314" t="s">
        <v>754</v>
      </c>
      <c r="D256" s="315">
        <v>3146</v>
      </c>
      <c r="E256" s="316">
        <v>1916438.73</v>
      </c>
      <c r="F256" s="316">
        <v>0</v>
      </c>
      <c r="G256" s="317">
        <v>0</v>
      </c>
      <c r="H256" s="315">
        <v>2216</v>
      </c>
      <c r="I256" s="316">
        <v>2444753.7300000004</v>
      </c>
      <c r="J256" s="316">
        <v>0</v>
      </c>
      <c r="K256" s="317">
        <v>0</v>
      </c>
      <c r="L256" s="318">
        <v>2045</v>
      </c>
      <c r="M256" s="319">
        <v>1894568.5699999998</v>
      </c>
      <c r="N256" s="319">
        <v>1665848.5699999998</v>
      </c>
      <c r="O256" s="319">
        <v>228720</v>
      </c>
      <c r="P256" s="319">
        <v>0</v>
      </c>
      <c r="Q256" s="320">
        <v>0</v>
      </c>
      <c r="R256" s="321">
        <f t="shared" si="23"/>
        <v>-1101</v>
      </c>
      <c r="S256" s="322">
        <f t="shared" si="23"/>
        <v>-21870.160000000149</v>
      </c>
      <c r="T256" s="322">
        <f t="shared" si="24"/>
        <v>0</v>
      </c>
      <c r="U256" s="323">
        <f t="shared" si="24"/>
        <v>0</v>
      </c>
      <c r="V256" s="321">
        <f t="shared" si="25"/>
        <v>-171</v>
      </c>
      <c r="W256" s="322">
        <f t="shared" si="25"/>
        <v>-550185.16000000061</v>
      </c>
      <c r="X256" s="322">
        <f t="shared" si="26"/>
        <v>0</v>
      </c>
      <c r="Y256" s="323">
        <f t="shared" si="26"/>
        <v>0</v>
      </c>
      <c r="Z256" s="311"/>
      <c r="AA256" s="298"/>
      <c r="AB256" s="311">
        <f t="shared" si="22"/>
        <v>0</v>
      </c>
      <c r="AC256" s="311">
        <f t="shared" si="22"/>
        <v>0</v>
      </c>
      <c r="AD256" s="291"/>
      <c r="AE256" s="291"/>
      <c r="AF256" s="291"/>
      <c r="AG256" s="291"/>
      <c r="AH256" s="291"/>
      <c r="AI256" s="291"/>
      <c r="AJ256" s="291"/>
      <c r="AK256" s="291"/>
      <c r="AL256" s="291"/>
    </row>
    <row r="257" spans="1:38" s="312" customFormat="1" ht="13.5" customHeight="1" x14ac:dyDescent="0.25">
      <c r="A257" s="313" t="s">
        <v>742</v>
      </c>
      <c r="B257" s="314" t="s">
        <v>755</v>
      </c>
      <c r="C257" s="314" t="s">
        <v>756</v>
      </c>
      <c r="D257" s="315">
        <v>1994</v>
      </c>
      <c r="E257" s="316">
        <v>1470082.72</v>
      </c>
      <c r="F257" s="316">
        <v>0</v>
      </c>
      <c r="G257" s="317">
        <v>0</v>
      </c>
      <c r="H257" s="315">
        <v>1154</v>
      </c>
      <c r="I257" s="316">
        <v>1882416.59</v>
      </c>
      <c r="J257" s="316">
        <v>0</v>
      </c>
      <c r="K257" s="317">
        <v>0</v>
      </c>
      <c r="L257" s="318">
        <v>988</v>
      </c>
      <c r="M257" s="319">
        <v>1331134.1299999999</v>
      </c>
      <c r="N257" s="319">
        <v>1168654.1299999999</v>
      </c>
      <c r="O257" s="319">
        <v>162480</v>
      </c>
      <c r="P257" s="319">
        <v>0</v>
      </c>
      <c r="Q257" s="320">
        <v>0</v>
      </c>
      <c r="R257" s="321">
        <f t="shared" si="23"/>
        <v>-1006</v>
      </c>
      <c r="S257" s="322">
        <f t="shared" si="23"/>
        <v>-138948.59000000008</v>
      </c>
      <c r="T257" s="322">
        <f t="shared" si="24"/>
        <v>0</v>
      </c>
      <c r="U257" s="323">
        <f t="shared" si="24"/>
        <v>0</v>
      </c>
      <c r="V257" s="321">
        <f t="shared" si="25"/>
        <v>-166</v>
      </c>
      <c r="W257" s="322">
        <f t="shared" si="25"/>
        <v>-551282.4600000002</v>
      </c>
      <c r="X257" s="322">
        <f t="shared" si="26"/>
        <v>0</v>
      </c>
      <c r="Y257" s="323">
        <f t="shared" si="26"/>
        <v>0</v>
      </c>
      <c r="Z257" s="311"/>
      <c r="AA257" s="298"/>
      <c r="AB257" s="311">
        <f t="shared" si="22"/>
        <v>0</v>
      </c>
      <c r="AC257" s="311">
        <f t="shared" si="22"/>
        <v>0</v>
      </c>
      <c r="AD257" s="291"/>
      <c r="AE257" s="291"/>
      <c r="AF257" s="291"/>
      <c r="AG257" s="291"/>
      <c r="AH257" s="291"/>
      <c r="AI257" s="291"/>
      <c r="AJ257" s="291"/>
      <c r="AK257" s="291"/>
      <c r="AL257" s="291"/>
    </row>
    <row r="258" spans="1:38" s="312" customFormat="1" ht="13.5" customHeight="1" x14ac:dyDescent="0.25">
      <c r="A258" s="313" t="s">
        <v>742</v>
      </c>
      <c r="B258" s="314" t="s">
        <v>757</v>
      </c>
      <c r="C258" s="314" t="s">
        <v>758</v>
      </c>
      <c r="D258" s="315">
        <v>735</v>
      </c>
      <c r="E258" s="316">
        <v>427432.92</v>
      </c>
      <c r="F258" s="316">
        <v>0</v>
      </c>
      <c r="G258" s="317">
        <v>0</v>
      </c>
      <c r="H258" s="315">
        <v>413</v>
      </c>
      <c r="I258" s="316">
        <v>433916.70000000007</v>
      </c>
      <c r="J258" s="316">
        <v>0</v>
      </c>
      <c r="K258" s="317">
        <v>0</v>
      </c>
      <c r="L258" s="318">
        <v>404</v>
      </c>
      <c r="M258" s="319">
        <v>546565.5</v>
      </c>
      <c r="N258" s="319">
        <v>454165.50000000006</v>
      </c>
      <c r="O258" s="319">
        <v>92400</v>
      </c>
      <c r="P258" s="319">
        <v>0</v>
      </c>
      <c r="Q258" s="320">
        <v>0</v>
      </c>
      <c r="R258" s="321">
        <f t="shared" si="23"/>
        <v>-331</v>
      </c>
      <c r="S258" s="322">
        <f t="shared" si="23"/>
        <v>119132.58000000002</v>
      </c>
      <c r="T258" s="322">
        <f t="shared" si="24"/>
        <v>0</v>
      </c>
      <c r="U258" s="323">
        <f t="shared" si="24"/>
        <v>0</v>
      </c>
      <c r="V258" s="321">
        <f t="shared" si="25"/>
        <v>-9</v>
      </c>
      <c r="W258" s="322">
        <f t="shared" si="25"/>
        <v>112648.79999999993</v>
      </c>
      <c r="X258" s="322">
        <f t="shared" si="26"/>
        <v>0</v>
      </c>
      <c r="Y258" s="323">
        <f t="shared" si="26"/>
        <v>0</v>
      </c>
      <c r="Z258" s="311"/>
      <c r="AA258" s="298"/>
      <c r="AB258" s="311">
        <f t="shared" si="22"/>
        <v>0</v>
      </c>
      <c r="AC258" s="311">
        <f t="shared" si="22"/>
        <v>0</v>
      </c>
      <c r="AD258" s="291"/>
      <c r="AE258" s="291"/>
      <c r="AF258" s="291"/>
      <c r="AG258" s="291"/>
      <c r="AH258" s="291"/>
      <c r="AI258" s="291"/>
      <c r="AJ258" s="291"/>
      <c r="AK258" s="291"/>
      <c r="AL258" s="291"/>
    </row>
    <row r="259" spans="1:38" s="312" customFormat="1" ht="13.5" customHeight="1" x14ac:dyDescent="0.25">
      <c r="A259" s="313" t="s">
        <v>742</v>
      </c>
      <c r="B259" s="314" t="s">
        <v>759</v>
      </c>
      <c r="C259" s="314" t="s">
        <v>760</v>
      </c>
      <c r="D259" s="315">
        <v>3244</v>
      </c>
      <c r="E259" s="316">
        <v>2595466.63</v>
      </c>
      <c r="F259" s="316">
        <v>0</v>
      </c>
      <c r="G259" s="317">
        <v>0</v>
      </c>
      <c r="H259" s="315">
        <v>1949</v>
      </c>
      <c r="I259" s="316">
        <v>2675458.6000000006</v>
      </c>
      <c r="J259" s="316">
        <v>0</v>
      </c>
      <c r="K259" s="317">
        <v>0</v>
      </c>
      <c r="L259" s="318">
        <v>1490</v>
      </c>
      <c r="M259" s="319">
        <v>2945566.5999999996</v>
      </c>
      <c r="N259" s="319">
        <v>2671606.5999999996</v>
      </c>
      <c r="O259" s="319">
        <v>273960</v>
      </c>
      <c r="P259" s="319">
        <v>0</v>
      </c>
      <c r="Q259" s="320">
        <v>0</v>
      </c>
      <c r="R259" s="321">
        <f t="shared" si="23"/>
        <v>-1754</v>
      </c>
      <c r="S259" s="322">
        <f t="shared" si="23"/>
        <v>350099.96999999974</v>
      </c>
      <c r="T259" s="322">
        <f t="shared" si="24"/>
        <v>0</v>
      </c>
      <c r="U259" s="323">
        <f t="shared" si="24"/>
        <v>0</v>
      </c>
      <c r="V259" s="321">
        <f t="shared" si="25"/>
        <v>-459</v>
      </c>
      <c r="W259" s="322">
        <f t="shared" si="25"/>
        <v>270107.99999999907</v>
      </c>
      <c r="X259" s="322">
        <f t="shared" si="26"/>
        <v>0</v>
      </c>
      <c r="Y259" s="323">
        <f t="shared" si="26"/>
        <v>0</v>
      </c>
      <c r="Z259" s="311"/>
      <c r="AA259" s="298"/>
      <c r="AB259" s="311">
        <f t="shared" si="22"/>
        <v>0</v>
      </c>
      <c r="AC259" s="311">
        <f t="shared" si="22"/>
        <v>0</v>
      </c>
      <c r="AD259" s="291"/>
      <c r="AE259" s="291"/>
      <c r="AF259" s="291"/>
      <c r="AG259" s="291"/>
      <c r="AH259" s="291"/>
      <c r="AI259" s="291"/>
      <c r="AJ259" s="291"/>
      <c r="AK259" s="291"/>
      <c r="AL259" s="291"/>
    </row>
    <row r="260" spans="1:38" s="312" customFormat="1" ht="13.5" customHeight="1" x14ac:dyDescent="0.25">
      <c r="A260" s="313" t="s">
        <v>742</v>
      </c>
      <c r="B260" s="314" t="s">
        <v>761</v>
      </c>
      <c r="C260" s="314" t="s">
        <v>762</v>
      </c>
      <c r="D260" s="315">
        <v>6660</v>
      </c>
      <c r="E260" s="316">
        <v>7271450.7599999998</v>
      </c>
      <c r="F260" s="316">
        <v>52776.679999999978</v>
      </c>
      <c r="G260" s="317">
        <v>1514005.1600000001</v>
      </c>
      <c r="H260" s="315">
        <v>4958</v>
      </c>
      <c r="I260" s="316">
        <v>10595359.24</v>
      </c>
      <c r="J260" s="316">
        <v>79316</v>
      </c>
      <c r="K260" s="317">
        <v>1724448.4799999997</v>
      </c>
      <c r="L260" s="318">
        <v>3759</v>
      </c>
      <c r="M260" s="319">
        <v>12821162.309999999</v>
      </c>
      <c r="N260" s="319">
        <v>12078676.919999998</v>
      </c>
      <c r="O260" s="319">
        <v>742485.39</v>
      </c>
      <c r="P260" s="319">
        <v>17373</v>
      </c>
      <c r="Q260" s="320">
        <v>1610349.5299999993</v>
      </c>
      <c r="R260" s="321">
        <f t="shared" si="23"/>
        <v>-2901</v>
      </c>
      <c r="S260" s="322">
        <f t="shared" si="23"/>
        <v>5549711.5499999989</v>
      </c>
      <c r="T260" s="322">
        <f t="shared" si="24"/>
        <v>-35403.679999999978</v>
      </c>
      <c r="U260" s="323">
        <f t="shared" si="24"/>
        <v>96344.36999999918</v>
      </c>
      <c r="V260" s="321">
        <f t="shared" si="25"/>
        <v>-1199</v>
      </c>
      <c r="W260" s="322">
        <f t="shared" si="25"/>
        <v>2225803.0699999984</v>
      </c>
      <c r="X260" s="322">
        <f t="shared" si="26"/>
        <v>-61943</v>
      </c>
      <c r="Y260" s="323">
        <f t="shared" si="26"/>
        <v>-114098.95000000042</v>
      </c>
      <c r="Z260" s="311"/>
      <c r="AA260" s="298"/>
      <c r="AB260" s="311">
        <f t="shared" si="22"/>
        <v>0</v>
      </c>
      <c r="AC260" s="311">
        <f t="shared" si="22"/>
        <v>0</v>
      </c>
      <c r="AD260" s="291"/>
      <c r="AE260" s="291"/>
      <c r="AF260" s="291"/>
      <c r="AG260" s="291"/>
      <c r="AH260" s="291"/>
      <c r="AI260" s="291"/>
      <c r="AJ260" s="291"/>
      <c r="AK260" s="291"/>
      <c r="AL260" s="291"/>
    </row>
    <row r="261" spans="1:38" s="312" customFormat="1" ht="13.5" customHeight="1" x14ac:dyDescent="0.25">
      <c r="A261" s="313" t="s">
        <v>742</v>
      </c>
      <c r="B261" s="314" t="s">
        <v>763</v>
      </c>
      <c r="C261" s="314" t="s">
        <v>764</v>
      </c>
      <c r="D261" s="315">
        <v>946</v>
      </c>
      <c r="E261" s="316">
        <v>677629.2</v>
      </c>
      <c r="F261" s="316">
        <v>7200</v>
      </c>
      <c r="G261" s="317">
        <v>0</v>
      </c>
      <c r="H261" s="315">
        <v>1062</v>
      </c>
      <c r="I261" s="316">
        <v>1255725.31</v>
      </c>
      <c r="J261" s="316">
        <v>35991</v>
      </c>
      <c r="K261" s="317">
        <v>0</v>
      </c>
      <c r="L261" s="318">
        <v>1085</v>
      </c>
      <c r="M261" s="319">
        <v>959705.69000000006</v>
      </c>
      <c r="N261" s="319">
        <v>860345.69000000006</v>
      </c>
      <c r="O261" s="319">
        <v>99360</v>
      </c>
      <c r="P261" s="319">
        <v>19510</v>
      </c>
      <c r="Q261" s="320">
        <v>0</v>
      </c>
      <c r="R261" s="321">
        <f t="shared" si="23"/>
        <v>139</v>
      </c>
      <c r="S261" s="322">
        <f t="shared" si="23"/>
        <v>282076.49000000011</v>
      </c>
      <c r="T261" s="322">
        <f t="shared" si="24"/>
        <v>12310</v>
      </c>
      <c r="U261" s="323">
        <f t="shared" si="24"/>
        <v>0</v>
      </c>
      <c r="V261" s="321">
        <f t="shared" si="25"/>
        <v>23</v>
      </c>
      <c r="W261" s="322">
        <f t="shared" si="25"/>
        <v>-296019.62</v>
      </c>
      <c r="X261" s="322">
        <f t="shared" si="26"/>
        <v>-16481</v>
      </c>
      <c r="Y261" s="323">
        <f t="shared" si="26"/>
        <v>0</v>
      </c>
      <c r="Z261" s="311"/>
      <c r="AA261" s="298"/>
      <c r="AB261" s="311">
        <f t="shared" si="22"/>
        <v>0</v>
      </c>
      <c r="AC261" s="311">
        <f t="shared" si="22"/>
        <v>0</v>
      </c>
      <c r="AD261" s="291"/>
      <c r="AE261" s="291"/>
      <c r="AF261" s="291"/>
      <c r="AG261" s="291"/>
      <c r="AH261" s="291"/>
      <c r="AI261" s="291"/>
      <c r="AJ261" s="291"/>
      <c r="AK261" s="291"/>
      <c r="AL261" s="291"/>
    </row>
    <row r="262" spans="1:38" s="312" customFormat="1" ht="13.5" customHeight="1" x14ac:dyDescent="0.25">
      <c r="A262" s="313" t="s">
        <v>742</v>
      </c>
      <c r="B262" s="314" t="s">
        <v>765</v>
      </c>
      <c r="C262" s="314" t="s">
        <v>766</v>
      </c>
      <c r="D262" s="315">
        <v>1398</v>
      </c>
      <c r="E262" s="316">
        <v>1579492</v>
      </c>
      <c r="F262" s="316">
        <v>49311.199999999997</v>
      </c>
      <c r="G262" s="317">
        <v>0</v>
      </c>
      <c r="H262" s="315">
        <v>1444</v>
      </c>
      <c r="I262" s="316">
        <v>1827378.6</v>
      </c>
      <c r="J262" s="316">
        <v>84550</v>
      </c>
      <c r="K262" s="317">
        <v>0</v>
      </c>
      <c r="L262" s="318">
        <v>1317</v>
      </c>
      <c r="M262" s="319">
        <v>1886093.1</v>
      </c>
      <c r="N262" s="319">
        <v>1795733.1</v>
      </c>
      <c r="O262" s="319">
        <v>90360</v>
      </c>
      <c r="P262" s="319">
        <v>37770</v>
      </c>
      <c r="Q262" s="320">
        <v>0</v>
      </c>
      <c r="R262" s="321">
        <f t="shared" si="23"/>
        <v>-81</v>
      </c>
      <c r="S262" s="322">
        <f t="shared" si="23"/>
        <v>306601.10000000009</v>
      </c>
      <c r="T262" s="322">
        <f t="shared" si="24"/>
        <v>-11541.199999999997</v>
      </c>
      <c r="U262" s="323">
        <f t="shared" si="24"/>
        <v>0</v>
      </c>
      <c r="V262" s="321">
        <f t="shared" si="25"/>
        <v>-127</v>
      </c>
      <c r="W262" s="322">
        <f t="shared" si="25"/>
        <v>58714.5</v>
      </c>
      <c r="X262" s="322">
        <f t="shared" si="26"/>
        <v>-46780</v>
      </c>
      <c r="Y262" s="323">
        <f t="shared" si="26"/>
        <v>0</v>
      </c>
      <c r="Z262" s="311"/>
      <c r="AA262" s="298"/>
      <c r="AB262" s="311">
        <f t="shared" si="22"/>
        <v>0</v>
      </c>
      <c r="AC262" s="311">
        <f t="shared" si="22"/>
        <v>0</v>
      </c>
      <c r="AD262" s="291"/>
      <c r="AE262" s="291"/>
      <c r="AF262" s="291"/>
      <c r="AG262" s="291"/>
      <c r="AH262" s="291"/>
      <c r="AI262" s="291"/>
      <c r="AJ262" s="291"/>
      <c r="AK262" s="291"/>
      <c r="AL262" s="291"/>
    </row>
    <row r="263" spans="1:38" s="312" customFormat="1" ht="13.5" customHeight="1" x14ac:dyDescent="0.25">
      <c r="A263" s="313" t="s">
        <v>742</v>
      </c>
      <c r="B263" s="314" t="s">
        <v>767</v>
      </c>
      <c r="C263" s="314" t="s">
        <v>768</v>
      </c>
      <c r="D263" s="315">
        <v>3187</v>
      </c>
      <c r="E263" s="316">
        <v>1824306.29</v>
      </c>
      <c r="F263" s="316">
        <v>37674.800000000003</v>
      </c>
      <c r="G263" s="317">
        <v>8494.9500000000007</v>
      </c>
      <c r="H263" s="315">
        <v>3140</v>
      </c>
      <c r="I263" s="316">
        <v>2709655.15</v>
      </c>
      <c r="J263" s="316">
        <v>71739</v>
      </c>
      <c r="K263" s="317">
        <v>1888.8</v>
      </c>
      <c r="L263" s="318">
        <v>3365</v>
      </c>
      <c r="M263" s="319">
        <v>3047208.7</v>
      </c>
      <c r="N263" s="319">
        <v>2975328.7</v>
      </c>
      <c r="O263" s="319">
        <v>71880</v>
      </c>
      <c r="P263" s="319">
        <v>24980</v>
      </c>
      <c r="Q263" s="320">
        <v>179.07999999999998</v>
      </c>
      <c r="R263" s="321">
        <f t="shared" si="23"/>
        <v>178</v>
      </c>
      <c r="S263" s="322">
        <f t="shared" si="23"/>
        <v>1222902.4100000001</v>
      </c>
      <c r="T263" s="322">
        <f t="shared" si="24"/>
        <v>-12694.800000000003</v>
      </c>
      <c r="U263" s="323">
        <f t="shared" si="24"/>
        <v>-8315.8700000000008</v>
      </c>
      <c r="V263" s="321">
        <f t="shared" si="25"/>
        <v>225</v>
      </c>
      <c r="W263" s="322">
        <f t="shared" si="25"/>
        <v>337553.55000000028</v>
      </c>
      <c r="X263" s="322">
        <f t="shared" si="26"/>
        <v>-46759</v>
      </c>
      <c r="Y263" s="323">
        <f t="shared" si="26"/>
        <v>-1709.72</v>
      </c>
      <c r="Z263" s="311"/>
      <c r="AA263" s="298"/>
      <c r="AB263" s="311">
        <f t="shared" si="22"/>
        <v>0</v>
      </c>
      <c r="AC263" s="311">
        <f t="shared" si="22"/>
        <v>0</v>
      </c>
      <c r="AD263" s="291"/>
      <c r="AE263" s="291"/>
      <c r="AF263" s="291"/>
      <c r="AG263" s="291"/>
      <c r="AH263" s="291"/>
      <c r="AI263" s="291"/>
      <c r="AJ263" s="291"/>
      <c r="AK263" s="291"/>
      <c r="AL263" s="291"/>
    </row>
    <row r="264" spans="1:38" s="312" customFormat="1" ht="13.5" customHeight="1" x14ac:dyDescent="0.25">
      <c r="A264" s="313" t="s">
        <v>742</v>
      </c>
      <c r="B264" s="314" t="s">
        <v>769</v>
      </c>
      <c r="C264" s="314" t="s">
        <v>770</v>
      </c>
      <c r="D264" s="315">
        <v>9736</v>
      </c>
      <c r="E264" s="316">
        <v>11425830.959999999</v>
      </c>
      <c r="F264" s="316">
        <v>425873.57999999996</v>
      </c>
      <c r="G264" s="317">
        <v>6487784.0699999984</v>
      </c>
      <c r="H264" s="315">
        <v>8750</v>
      </c>
      <c r="I264" s="316">
        <v>17158725.559999999</v>
      </c>
      <c r="J264" s="316">
        <v>630731.88</v>
      </c>
      <c r="K264" s="317">
        <v>8692686.9900000021</v>
      </c>
      <c r="L264" s="318">
        <v>8688</v>
      </c>
      <c r="M264" s="319">
        <v>19655973.879999995</v>
      </c>
      <c r="N264" s="319">
        <v>18944853.879999995</v>
      </c>
      <c r="O264" s="319">
        <v>711120</v>
      </c>
      <c r="P264" s="319">
        <v>322009.64</v>
      </c>
      <c r="Q264" s="320">
        <v>8742687.2300000004</v>
      </c>
      <c r="R264" s="321">
        <f t="shared" si="23"/>
        <v>-1048</v>
      </c>
      <c r="S264" s="322">
        <f t="shared" si="23"/>
        <v>8230142.9199999962</v>
      </c>
      <c r="T264" s="322">
        <f t="shared" si="24"/>
        <v>-103863.93999999994</v>
      </c>
      <c r="U264" s="323">
        <f t="shared" si="24"/>
        <v>2254903.160000002</v>
      </c>
      <c r="V264" s="321">
        <f t="shared" si="25"/>
        <v>-62</v>
      </c>
      <c r="W264" s="322">
        <f t="shared" si="25"/>
        <v>2497248.3199999966</v>
      </c>
      <c r="X264" s="322">
        <f t="shared" si="26"/>
        <v>-308722.24</v>
      </c>
      <c r="Y264" s="323">
        <f t="shared" si="26"/>
        <v>50000.239999998361</v>
      </c>
      <c r="Z264" s="311"/>
      <c r="AA264" s="298"/>
      <c r="AB264" s="311">
        <f t="shared" si="22"/>
        <v>0</v>
      </c>
      <c r="AC264" s="311">
        <f t="shared" si="22"/>
        <v>0</v>
      </c>
      <c r="AD264" s="291"/>
      <c r="AE264" s="291"/>
      <c r="AF264" s="291"/>
      <c r="AG264" s="291"/>
      <c r="AH264" s="291"/>
      <c r="AI264" s="291"/>
      <c r="AJ264" s="291"/>
      <c r="AK264" s="291"/>
      <c r="AL264" s="291"/>
    </row>
    <row r="265" spans="1:38" s="312" customFormat="1" ht="13.5" customHeight="1" x14ac:dyDescent="0.25">
      <c r="A265" s="313" t="s">
        <v>742</v>
      </c>
      <c r="B265" s="314" t="s">
        <v>771</v>
      </c>
      <c r="C265" s="314" t="s">
        <v>772</v>
      </c>
      <c r="D265" s="315">
        <v>1034</v>
      </c>
      <c r="E265" s="316">
        <v>843874.74</v>
      </c>
      <c r="F265" s="316">
        <v>68113.600000000006</v>
      </c>
      <c r="G265" s="317">
        <v>0</v>
      </c>
      <c r="H265" s="315">
        <v>960</v>
      </c>
      <c r="I265" s="316">
        <v>1199156.33</v>
      </c>
      <c r="J265" s="316">
        <v>83165</v>
      </c>
      <c r="K265" s="317">
        <v>0</v>
      </c>
      <c r="L265" s="318">
        <v>843</v>
      </c>
      <c r="M265" s="319">
        <v>890065.15</v>
      </c>
      <c r="N265" s="319">
        <v>838465.15</v>
      </c>
      <c r="O265" s="319">
        <v>51600</v>
      </c>
      <c r="P265" s="319">
        <v>32115</v>
      </c>
      <c r="Q265" s="320">
        <v>0</v>
      </c>
      <c r="R265" s="321">
        <f t="shared" si="23"/>
        <v>-191</v>
      </c>
      <c r="S265" s="322">
        <f t="shared" si="23"/>
        <v>46190.410000000033</v>
      </c>
      <c r="T265" s="322">
        <f t="shared" si="24"/>
        <v>-35998.600000000006</v>
      </c>
      <c r="U265" s="323">
        <f t="shared" si="24"/>
        <v>0</v>
      </c>
      <c r="V265" s="321">
        <f t="shared" si="25"/>
        <v>-117</v>
      </c>
      <c r="W265" s="322">
        <f t="shared" si="25"/>
        <v>-309091.18000000005</v>
      </c>
      <c r="X265" s="322">
        <f t="shared" si="26"/>
        <v>-51050</v>
      </c>
      <c r="Y265" s="323">
        <f t="shared" si="26"/>
        <v>0</v>
      </c>
      <c r="Z265" s="311"/>
      <c r="AA265" s="298"/>
      <c r="AB265" s="311">
        <f t="shared" si="22"/>
        <v>0</v>
      </c>
      <c r="AC265" s="311">
        <f t="shared" si="22"/>
        <v>0</v>
      </c>
      <c r="AD265" s="291"/>
      <c r="AE265" s="291"/>
      <c r="AF265" s="291"/>
      <c r="AG265" s="291"/>
      <c r="AH265" s="291"/>
      <c r="AI265" s="291"/>
      <c r="AJ265" s="291"/>
      <c r="AK265" s="291"/>
      <c r="AL265" s="291"/>
    </row>
    <row r="266" spans="1:38" s="312" customFormat="1" ht="13.5" customHeight="1" x14ac:dyDescent="0.25">
      <c r="A266" s="313" t="s">
        <v>742</v>
      </c>
      <c r="B266" s="314" t="s">
        <v>773</v>
      </c>
      <c r="C266" s="314" t="s">
        <v>774</v>
      </c>
      <c r="D266" s="315">
        <v>165</v>
      </c>
      <c r="E266" s="316">
        <v>224833.3</v>
      </c>
      <c r="F266" s="316">
        <v>177930</v>
      </c>
      <c r="G266" s="317">
        <v>0</v>
      </c>
      <c r="H266" s="315">
        <v>135</v>
      </c>
      <c r="I266" s="316">
        <v>360813.64</v>
      </c>
      <c r="J266" s="316">
        <v>242340</v>
      </c>
      <c r="K266" s="317">
        <v>0</v>
      </c>
      <c r="L266" s="318">
        <v>112</v>
      </c>
      <c r="M266" s="319">
        <v>243746.15999999997</v>
      </c>
      <c r="N266" s="319">
        <v>220706.15999999997</v>
      </c>
      <c r="O266" s="319">
        <v>23040</v>
      </c>
      <c r="P266" s="319">
        <v>36180</v>
      </c>
      <c r="Q266" s="320">
        <v>0</v>
      </c>
      <c r="R266" s="321">
        <f t="shared" si="23"/>
        <v>-53</v>
      </c>
      <c r="S266" s="322">
        <f t="shared" si="23"/>
        <v>18912.859999999986</v>
      </c>
      <c r="T266" s="322">
        <f t="shared" si="24"/>
        <v>-141750</v>
      </c>
      <c r="U266" s="323">
        <f t="shared" si="24"/>
        <v>0</v>
      </c>
      <c r="V266" s="321">
        <f t="shared" si="25"/>
        <v>-23</v>
      </c>
      <c r="W266" s="322">
        <f t="shared" si="25"/>
        <v>-117067.48000000004</v>
      </c>
      <c r="X266" s="322">
        <f t="shared" si="26"/>
        <v>-206160</v>
      </c>
      <c r="Y266" s="323">
        <f t="shared" si="26"/>
        <v>0</v>
      </c>
      <c r="Z266" s="311"/>
      <c r="AA266" s="298"/>
      <c r="AB266" s="311">
        <f t="shared" si="22"/>
        <v>0</v>
      </c>
      <c r="AC266" s="311">
        <f t="shared" si="22"/>
        <v>0</v>
      </c>
      <c r="AD266" s="291"/>
      <c r="AE266" s="291"/>
      <c r="AF266" s="291"/>
      <c r="AG266" s="291"/>
      <c r="AH266" s="291"/>
      <c r="AI266" s="291"/>
      <c r="AJ266" s="291"/>
      <c r="AK266" s="291"/>
      <c r="AL266" s="291"/>
    </row>
    <row r="267" spans="1:38" s="312" customFormat="1" ht="13.5" customHeight="1" x14ac:dyDescent="0.25">
      <c r="A267" s="313" t="s">
        <v>742</v>
      </c>
      <c r="B267" s="314" t="s">
        <v>775</v>
      </c>
      <c r="C267" s="314" t="s">
        <v>776</v>
      </c>
      <c r="D267" s="315">
        <v>4125</v>
      </c>
      <c r="E267" s="316">
        <v>2210706.4</v>
      </c>
      <c r="F267" s="316">
        <v>183850.94</v>
      </c>
      <c r="G267" s="317">
        <v>8161059.7800000031</v>
      </c>
      <c r="H267" s="315">
        <v>3203</v>
      </c>
      <c r="I267" s="316">
        <v>3086852.24</v>
      </c>
      <c r="J267" s="316">
        <v>256992</v>
      </c>
      <c r="K267" s="317">
        <v>10367467.48</v>
      </c>
      <c r="L267" s="318">
        <v>2661</v>
      </c>
      <c r="M267" s="319">
        <v>1943245.3599999999</v>
      </c>
      <c r="N267" s="319">
        <v>1811605.3599999999</v>
      </c>
      <c r="O267" s="319">
        <v>131640</v>
      </c>
      <c r="P267" s="319">
        <v>106498</v>
      </c>
      <c r="Q267" s="320">
        <v>8761239.7499999963</v>
      </c>
      <c r="R267" s="321">
        <f t="shared" si="23"/>
        <v>-1464</v>
      </c>
      <c r="S267" s="322">
        <f t="shared" si="23"/>
        <v>-267461.04000000004</v>
      </c>
      <c r="T267" s="322">
        <f t="shared" si="24"/>
        <v>-77352.94</v>
      </c>
      <c r="U267" s="323">
        <f t="shared" si="24"/>
        <v>600179.96999999322</v>
      </c>
      <c r="V267" s="321">
        <f t="shared" si="25"/>
        <v>-542</v>
      </c>
      <c r="W267" s="322">
        <f t="shared" si="25"/>
        <v>-1143606.8800000004</v>
      </c>
      <c r="X267" s="322">
        <f t="shared" si="26"/>
        <v>-150494</v>
      </c>
      <c r="Y267" s="323">
        <f t="shared" si="26"/>
        <v>-1606227.7300000042</v>
      </c>
      <c r="Z267" s="311"/>
      <c r="AA267" s="298"/>
      <c r="AB267" s="311">
        <f t="shared" si="22"/>
        <v>0</v>
      </c>
      <c r="AC267" s="311">
        <f t="shared" si="22"/>
        <v>0</v>
      </c>
      <c r="AD267" s="291"/>
      <c r="AE267" s="291"/>
      <c r="AF267" s="291"/>
      <c r="AG267" s="291"/>
      <c r="AH267" s="291"/>
      <c r="AI267" s="291"/>
      <c r="AJ267" s="291"/>
      <c r="AK267" s="291"/>
      <c r="AL267" s="291"/>
    </row>
    <row r="268" spans="1:38" s="312" customFormat="1" ht="13.5" customHeight="1" x14ac:dyDescent="0.25">
      <c r="A268" s="313" t="s">
        <v>742</v>
      </c>
      <c r="B268" s="314" t="s">
        <v>777</v>
      </c>
      <c r="C268" s="314" t="s">
        <v>778</v>
      </c>
      <c r="D268" s="315">
        <v>3816</v>
      </c>
      <c r="E268" s="316">
        <v>6212920.6999999993</v>
      </c>
      <c r="F268" s="316">
        <v>92178</v>
      </c>
      <c r="G268" s="317">
        <v>0</v>
      </c>
      <c r="H268" s="315">
        <v>2314</v>
      </c>
      <c r="I268" s="316">
        <v>9606556.2899999991</v>
      </c>
      <c r="J268" s="316">
        <v>157979</v>
      </c>
      <c r="K268" s="317">
        <v>0</v>
      </c>
      <c r="L268" s="318">
        <v>1595</v>
      </c>
      <c r="M268" s="319">
        <v>6237704.0899999999</v>
      </c>
      <c r="N268" s="319">
        <v>5823344.0899999999</v>
      </c>
      <c r="O268" s="319">
        <v>414360</v>
      </c>
      <c r="P268" s="319">
        <v>49690</v>
      </c>
      <c r="Q268" s="320">
        <v>0</v>
      </c>
      <c r="R268" s="321">
        <f t="shared" si="23"/>
        <v>-2221</v>
      </c>
      <c r="S268" s="322">
        <f t="shared" si="23"/>
        <v>24783.390000000596</v>
      </c>
      <c r="T268" s="322">
        <f t="shared" si="24"/>
        <v>-42488</v>
      </c>
      <c r="U268" s="323">
        <f t="shared" si="24"/>
        <v>0</v>
      </c>
      <c r="V268" s="321">
        <f t="shared" si="25"/>
        <v>-719</v>
      </c>
      <c r="W268" s="322">
        <f t="shared" si="25"/>
        <v>-3368852.1999999993</v>
      </c>
      <c r="X268" s="322">
        <f t="shared" si="26"/>
        <v>-108289</v>
      </c>
      <c r="Y268" s="323">
        <f t="shared" si="26"/>
        <v>0</v>
      </c>
      <c r="Z268" s="311"/>
      <c r="AA268" s="298"/>
      <c r="AB268" s="311">
        <f t="shared" si="22"/>
        <v>0</v>
      </c>
      <c r="AC268" s="311">
        <f t="shared" si="22"/>
        <v>0</v>
      </c>
      <c r="AD268" s="291"/>
      <c r="AE268" s="291"/>
      <c r="AF268" s="291"/>
      <c r="AG268" s="291"/>
      <c r="AH268" s="291"/>
      <c r="AI268" s="291"/>
      <c r="AJ268" s="291"/>
      <c r="AK268" s="291"/>
      <c r="AL268" s="291"/>
    </row>
    <row r="269" spans="1:38" s="312" customFormat="1" ht="13.5" customHeight="1" x14ac:dyDescent="0.25">
      <c r="A269" s="313" t="s">
        <v>742</v>
      </c>
      <c r="B269" s="314" t="s">
        <v>779</v>
      </c>
      <c r="C269" s="314" t="s">
        <v>780</v>
      </c>
      <c r="D269" s="315">
        <v>207</v>
      </c>
      <c r="E269" s="316">
        <v>240777.91999999998</v>
      </c>
      <c r="F269" s="316">
        <v>0</v>
      </c>
      <c r="G269" s="317">
        <v>0</v>
      </c>
      <c r="H269" s="315">
        <v>141</v>
      </c>
      <c r="I269" s="316">
        <v>329404.09999999998</v>
      </c>
      <c r="J269" s="316">
        <v>0</v>
      </c>
      <c r="K269" s="317">
        <v>0</v>
      </c>
      <c r="L269" s="318">
        <v>190</v>
      </c>
      <c r="M269" s="319">
        <v>241099.3</v>
      </c>
      <c r="N269" s="319">
        <v>219859.3</v>
      </c>
      <c r="O269" s="319">
        <v>21240</v>
      </c>
      <c r="P269" s="319">
        <v>0</v>
      </c>
      <c r="Q269" s="320">
        <v>0</v>
      </c>
      <c r="R269" s="321">
        <f t="shared" si="23"/>
        <v>-17</v>
      </c>
      <c r="S269" s="322">
        <f t="shared" si="23"/>
        <v>321.38000000000466</v>
      </c>
      <c r="T269" s="322">
        <f t="shared" si="24"/>
        <v>0</v>
      </c>
      <c r="U269" s="323">
        <f t="shared" si="24"/>
        <v>0</v>
      </c>
      <c r="V269" s="321">
        <f t="shared" si="25"/>
        <v>49</v>
      </c>
      <c r="W269" s="322">
        <f t="shared" si="25"/>
        <v>-88304.799999999988</v>
      </c>
      <c r="X269" s="322">
        <f t="shared" si="26"/>
        <v>0</v>
      </c>
      <c r="Y269" s="323">
        <f t="shared" si="26"/>
        <v>0</v>
      </c>
      <c r="Z269" s="311"/>
      <c r="AA269" s="298"/>
      <c r="AB269" s="311">
        <f t="shared" si="22"/>
        <v>0</v>
      </c>
      <c r="AC269" s="311">
        <f t="shared" si="22"/>
        <v>0</v>
      </c>
      <c r="AD269" s="291"/>
      <c r="AE269" s="291"/>
      <c r="AF269" s="291"/>
      <c r="AG269" s="291"/>
      <c r="AH269" s="291"/>
      <c r="AI269" s="291"/>
      <c r="AJ269" s="291"/>
      <c r="AK269" s="291"/>
      <c r="AL269" s="291"/>
    </row>
    <row r="270" spans="1:38" s="312" customFormat="1" ht="13.5" customHeight="1" x14ac:dyDescent="0.25">
      <c r="A270" s="313" t="s">
        <v>742</v>
      </c>
      <c r="B270" s="314" t="s">
        <v>781</v>
      </c>
      <c r="C270" s="314" t="s">
        <v>782</v>
      </c>
      <c r="D270" s="315">
        <v>344</v>
      </c>
      <c r="E270" s="316">
        <v>399060</v>
      </c>
      <c r="F270" s="316">
        <v>0</v>
      </c>
      <c r="G270" s="317">
        <v>0</v>
      </c>
      <c r="H270" s="315">
        <v>245</v>
      </c>
      <c r="I270" s="316">
        <v>460863.48</v>
      </c>
      <c r="J270" s="316">
        <v>0</v>
      </c>
      <c r="K270" s="317">
        <v>0</v>
      </c>
      <c r="L270" s="318">
        <v>160</v>
      </c>
      <c r="M270" s="319">
        <v>354688.72</v>
      </c>
      <c r="N270" s="319">
        <v>321568.71999999997</v>
      </c>
      <c r="O270" s="319">
        <v>33120</v>
      </c>
      <c r="P270" s="319">
        <v>0</v>
      </c>
      <c r="Q270" s="320">
        <v>0</v>
      </c>
      <c r="R270" s="321">
        <f t="shared" si="23"/>
        <v>-184</v>
      </c>
      <c r="S270" s="322">
        <f t="shared" si="23"/>
        <v>-44371.280000000028</v>
      </c>
      <c r="T270" s="322">
        <f t="shared" si="24"/>
        <v>0</v>
      </c>
      <c r="U270" s="323">
        <f t="shared" si="24"/>
        <v>0</v>
      </c>
      <c r="V270" s="321">
        <f t="shared" si="25"/>
        <v>-85</v>
      </c>
      <c r="W270" s="322">
        <f t="shared" si="25"/>
        <v>-106174.76000000001</v>
      </c>
      <c r="X270" s="322">
        <f t="shared" si="26"/>
        <v>0</v>
      </c>
      <c r="Y270" s="323">
        <f t="shared" si="26"/>
        <v>0</v>
      </c>
      <c r="Z270" s="311"/>
      <c r="AA270" s="298"/>
      <c r="AB270" s="311">
        <f t="shared" si="22"/>
        <v>0</v>
      </c>
      <c r="AC270" s="311">
        <f t="shared" si="22"/>
        <v>0</v>
      </c>
      <c r="AD270" s="291"/>
      <c r="AE270" s="291"/>
      <c r="AF270" s="291"/>
      <c r="AG270" s="291"/>
      <c r="AH270" s="291"/>
      <c r="AI270" s="291"/>
      <c r="AJ270" s="291"/>
      <c r="AK270" s="291"/>
      <c r="AL270" s="291"/>
    </row>
    <row r="271" spans="1:38" s="312" customFormat="1" ht="13.5" customHeight="1" x14ac:dyDescent="0.25">
      <c r="A271" s="313" t="s">
        <v>742</v>
      </c>
      <c r="B271" s="314" t="s">
        <v>783</v>
      </c>
      <c r="C271" s="314" t="s">
        <v>784</v>
      </c>
      <c r="D271" s="315">
        <v>9260</v>
      </c>
      <c r="E271" s="316">
        <v>8983048.9000000004</v>
      </c>
      <c r="F271" s="316">
        <v>151836.01</v>
      </c>
      <c r="G271" s="317">
        <v>5450413.6200000001</v>
      </c>
      <c r="H271" s="315">
        <v>8438</v>
      </c>
      <c r="I271" s="316">
        <v>12776047.999999998</v>
      </c>
      <c r="J271" s="316">
        <v>365835</v>
      </c>
      <c r="K271" s="317">
        <v>6951689.9199999981</v>
      </c>
      <c r="L271" s="318">
        <v>8340</v>
      </c>
      <c r="M271" s="319">
        <v>16699366.32</v>
      </c>
      <c r="N271" s="319">
        <v>16392166.32</v>
      </c>
      <c r="O271" s="319">
        <v>307200</v>
      </c>
      <c r="P271" s="319">
        <v>164194</v>
      </c>
      <c r="Q271" s="320">
        <v>6549192.54</v>
      </c>
      <c r="R271" s="321">
        <f t="shared" si="23"/>
        <v>-920</v>
      </c>
      <c r="S271" s="322">
        <f t="shared" si="23"/>
        <v>7716317.4199999999</v>
      </c>
      <c r="T271" s="322">
        <f t="shared" si="24"/>
        <v>12357.989999999991</v>
      </c>
      <c r="U271" s="323">
        <f t="shared" si="24"/>
        <v>1098778.92</v>
      </c>
      <c r="V271" s="321">
        <f t="shared" si="25"/>
        <v>-98</v>
      </c>
      <c r="W271" s="322">
        <f t="shared" si="25"/>
        <v>3923318.3200000022</v>
      </c>
      <c r="X271" s="322">
        <f t="shared" si="26"/>
        <v>-201641</v>
      </c>
      <c r="Y271" s="323">
        <f t="shared" si="26"/>
        <v>-402497.37999999803</v>
      </c>
      <c r="Z271" s="311"/>
      <c r="AA271" s="298"/>
      <c r="AB271" s="311">
        <f t="shared" si="22"/>
        <v>0</v>
      </c>
      <c r="AC271" s="311">
        <f t="shared" si="22"/>
        <v>0</v>
      </c>
      <c r="AD271" s="291"/>
      <c r="AE271" s="291"/>
      <c r="AF271" s="291"/>
      <c r="AG271" s="291"/>
      <c r="AH271" s="291"/>
      <c r="AI271" s="291"/>
      <c r="AJ271" s="291"/>
      <c r="AK271" s="291"/>
      <c r="AL271" s="291"/>
    </row>
    <row r="272" spans="1:38" s="312" customFormat="1" ht="13.5" customHeight="1" x14ac:dyDescent="0.25">
      <c r="A272" s="313" t="s">
        <v>742</v>
      </c>
      <c r="B272" s="314" t="s">
        <v>785</v>
      </c>
      <c r="C272" s="314" t="s">
        <v>786</v>
      </c>
      <c r="D272" s="315">
        <v>4540</v>
      </c>
      <c r="E272" s="316">
        <v>8521951.5</v>
      </c>
      <c r="F272" s="316">
        <v>262772</v>
      </c>
      <c r="G272" s="317">
        <v>7167687.0999999661</v>
      </c>
      <c r="H272" s="315">
        <v>4689</v>
      </c>
      <c r="I272" s="316">
        <v>12876987.760000004</v>
      </c>
      <c r="J272" s="316">
        <v>240531</v>
      </c>
      <c r="K272" s="317">
        <v>6882804.4000000013</v>
      </c>
      <c r="L272" s="318">
        <v>4605</v>
      </c>
      <c r="M272" s="319">
        <v>12547247.880000003</v>
      </c>
      <c r="N272" s="319">
        <v>12310847.880000003</v>
      </c>
      <c r="O272" s="319">
        <v>236400</v>
      </c>
      <c r="P272" s="319">
        <v>113701</v>
      </c>
      <c r="Q272" s="320">
        <v>6601075.1400000025</v>
      </c>
      <c r="R272" s="321">
        <f t="shared" si="23"/>
        <v>65</v>
      </c>
      <c r="S272" s="322">
        <f t="shared" si="23"/>
        <v>4025296.3800000027</v>
      </c>
      <c r="T272" s="322">
        <f t="shared" si="24"/>
        <v>-149071</v>
      </c>
      <c r="U272" s="323">
        <f t="shared" si="24"/>
        <v>-566611.95999996364</v>
      </c>
      <c r="V272" s="321">
        <f t="shared" si="25"/>
        <v>-84</v>
      </c>
      <c r="W272" s="322">
        <f t="shared" si="25"/>
        <v>-329739.88000000082</v>
      </c>
      <c r="X272" s="322">
        <f t="shared" si="26"/>
        <v>-126830</v>
      </c>
      <c r="Y272" s="323">
        <f t="shared" si="26"/>
        <v>-281729.25999999885</v>
      </c>
      <c r="Z272" s="311"/>
      <c r="AA272" s="298"/>
      <c r="AB272" s="311">
        <f t="shared" si="22"/>
        <v>0</v>
      </c>
      <c r="AC272" s="311">
        <f t="shared" si="22"/>
        <v>0</v>
      </c>
      <c r="AD272" s="291"/>
      <c r="AE272" s="291"/>
      <c r="AF272" s="291"/>
      <c r="AG272" s="291"/>
      <c r="AH272" s="291"/>
      <c r="AI272" s="291"/>
      <c r="AJ272" s="291"/>
      <c r="AK272" s="291"/>
      <c r="AL272" s="291"/>
    </row>
    <row r="273" spans="1:38" s="312" customFormat="1" ht="13.5" customHeight="1" x14ac:dyDescent="0.25">
      <c r="A273" s="313" t="s">
        <v>742</v>
      </c>
      <c r="B273" s="314" t="s">
        <v>787</v>
      </c>
      <c r="C273" s="314" t="s">
        <v>788</v>
      </c>
      <c r="D273" s="315">
        <v>2702</v>
      </c>
      <c r="E273" s="316">
        <v>1813679.27</v>
      </c>
      <c r="F273" s="316">
        <v>415</v>
      </c>
      <c r="G273" s="317">
        <v>5636482.9499999993</v>
      </c>
      <c r="H273" s="315">
        <v>2630</v>
      </c>
      <c r="I273" s="316">
        <v>2334412.84</v>
      </c>
      <c r="J273" s="316">
        <v>1098</v>
      </c>
      <c r="K273" s="317">
        <v>7228394.6700000018</v>
      </c>
      <c r="L273" s="318">
        <v>2544</v>
      </c>
      <c r="M273" s="319">
        <v>2445963.6800000002</v>
      </c>
      <c r="N273" s="319">
        <v>2318883.6800000002</v>
      </c>
      <c r="O273" s="319">
        <v>127080</v>
      </c>
      <c r="P273" s="319">
        <v>732</v>
      </c>
      <c r="Q273" s="320">
        <v>7191942.0600000005</v>
      </c>
      <c r="R273" s="321">
        <f t="shared" si="23"/>
        <v>-158</v>
      </c>
      <c r="S273" s="322">
        <f t="shared" si="23"/>
        <v>632284.41000000015</v>
      </c>
      <c r="T273" s="322">
        <f t="shared" si="24"/>
        <v>317</v>
      </c>
      <c r="U273" s="323">
        <f t="shared" si="24"/>
        <v>1555459.1100000013</v>
      </c>
      <c r="V273" s="321">
        <f t="shared" si="25"/>
        <v>-86</v>
      </c>
      <c r="W273" s="322">
        <f t="shared" si="25"/>
        <v>111550.84000000032</v>
      </c>
      <c r="X273" s="322">
        <f t="shared" si="26"/>
        <v>-366</v>
      </c>
      <c r="Y273" s="323">
        <f t="shared" si="26"/>
        <v>-36452.610000001267</v>
      </c>
      <c r="Z273" s="311"/>
      <c r="AA273" s="298"/>
      <c r="AB273" s="311">
        <f t="shared" si="22"/>
        <v>0</v>
      </c>
      <c r="AC273" s="311">
        <f t="shared" si="22"/>
        <v>0</v>
      </c>
      <c r="AD273" s="291"/>
      <c r="AE273" s="291"/>
      <c r="AF273" s="291"/>
      <c r="AG273" s="291"/>
      <c r="AH273" s="291"/>
      <c r="AI273" s="291"/>
      <c r="AJ273" s="291"/>
      <c r="AK273" s="291"/>
      <c r="AL273" s="291"/>
    </row>
    <row r="274" spans="1:38" s="312" customFormat="1" ht="13.5" customHeight="1" x14ac:dyDescent="0.25">
      <c r="A274" s="313" t="s">
        <v>742</v>
      </c>
      <c r="B274" s="314" t="s">
        <v>789</v>
      </c>
      <c r="C274" s="314" t="s">
        <v>790</v>
      </c>
      <c r="D274" s="315">
        <v>942</v>
      </c>
      <c r="E274" s="316">
        <v>628128.71</v>
      </c>
      <c r="F274" s="316">
        <v>0</v>
      </c>
      <c r="G274" s="317">
        <v>0</v>
      </c>
      <c r="H274" s="315">
        <v>722</v>
      </c>
      <c r="I274" s="316">
        <v>766777.52</v>
      </c>
      <c r="J274" s="316">
        <v>0</v>
      </c>
      <c r="K274" s="317">
        <v>0</v>
      </c>
      <c r="L274" s="318">
        <v>455</v>
      </c>
      <c r="M274" s="319">
        <v>821720.29999999993</v>
      </c>
      <c r="N274" s="319">
        <v>771800.29999999993</v>
      </c>
      <c r="O274" s="319">
        <v>49920</v>
      </c>
      <c r="P274" s="319">
        <v>0</v>
      </c>
      <c r="Q274" s="320">
        <v>0</v>
      </c>
      <c r="R274" s="321">
        <f t="shared" si="23"/>
        <v>-487</v>
      </c>
      <c r="S274" s="322">
        <f t="shared" si="23"/>
        <v>193591.58999999997</v>
      </c>
      <c r="T274" s="322">
        <f t="shared" si="24"/>
        <v>0</v>
      </c>
      <c r="U274" s="323">
        <f t="shared" si="24"/>
        <v>0</v>
      </c>
      <c r="V274" s="321">
        <f t="shared" si="25"/>
        <v>-267</v>
      </c>
      <c r="W274" s="322">
        <f t="shared" si="25"/>
        <v>54942.779999999912</v>
      </c>
      <c r="X274" s="322">
        <f t="shared" si="26"/>
        <v>0</v>
      </c>
      <c r="Y274" s="323">
        <f t="shared" si="26"/>
        <v>0</v>
      </c>
      <c r="Z274" s="311"/>
      <c r="AA274" s="298"/>
      <c r="AB274" s="311">
        <f t="shared" si="22"/>
        <v>0</v>
      </c>
      <c r="AC274" s="311">
        <f t="shared" si="22"/>
        <v>0</v>
      </c>
      <c r="AD274" s="291"/>
      <c r="AE274" s="291"/>
      <c r="AF274" s="291"/>
      <c r="AG274" s="291"/>
      <c r="AH274" s="291"/>
      <c r="AI274" s="291"/>
      <c r="AJ274" s="291"/>
      <c r="AK274" s="291"/>
      <c r="AL274" s="291"/>
    </row>
    <row r="275" spans="1:38" s="312" customFormat="1" ht="13.5" customHeight="1" x14ac:dyDescent="0.25">
      <c r="A275" s="313" t="s">
        <v>742</v>
      </c>
      <c r="B275" s="314" t="s">
        <v>791</v>
      </c>
      <c r="C275" s="314" t="s">
        <v>792</v>
      </c>
      <c r="D275" s="315">
        <v>3494</v>
      </c>
      <c r="E275" s="316">
        <v>3123554.7199999997</v>
      </c>
      <c r="F275" s="316">
        <v>0</v>
      </c>
      <c r="G275" s="317">
        <v>0</v>
      </c>
      <c r="H275" s="315">
        <v>2890</v>
      </c>
      <c r="I275" s="316">
        <v>4308118.8899999997</v>
      </c>
      <c r="J275" s="316">
        <v>0</v>
      </c>
      <c r="K275" s="317">
        <v>0</v>
      </c>
      <c r="L275" s="318">
        <v>2634</v>
      </c>
      <c r="M275" s="319">
        <v>2920607.67</v>
      </c>
      <c r="N275" s="319">
        <v>2615927.67</v>
      </c>
      <c r="O275" s="319">
        <v>304680</v>
      </c>
      <c r="P275" s="319">
        <v>0</v>
      </c>
      <c r="Q275" s="320">
        <v>0</v>
      </c>
      <c r="R275" s="321">
        <f t="shared" si="23"/>
        <v>-860</v>
      </c>
      <c r="S275" s="322">
        <f t="shared" si="23"/>
        <v>-202947.04999999981</v>
      </c>
      <c r="T275" s="322">
        <f t="shared" si="24"/>
        <v>0</v>
      </c>
      <c r="U275" s="323">
        <f t="shared" si="24"/>
        <v>0</v>
      </c>
      <c r="V275" s="321">
        <f t="shared" si="25"/>
        <v>-256</v>
      </c>
      <c r="W275" s="322">
        <f t="shared" si="25"/>
        <v>-1387511.2199999997</v>
      </c>
      <c r="X275" s="322">
        <f t="shared" si="26"/>
        <v>0</v>
      </c>
      <c r="Y275" s="323">
        <f t="shared" si="26"/>
        <v>0</v>
      </c>
      <c r="Z275" s="311"/>
      <c r="AA275" s="298"/>
      <c r="AB275" s="311">
        <f t="shared" si="22"/>
        <v>0</v>
      </c>
      <c r="AC275" s="311">
        <f t="shared" si="22"/>
        <v>0</v>
      </c>
      <c r="AD275" s="291"/>
      <c r="AE275" s="291"/>
      <c r="AF275" s="291"/>
      <c r="AG275" s="291"/>
      <c r="AH275" s="291"/>
      <c r="AI275" s="291"/>
      <c r="AJ275" s="291"/>
      <c r="AK275" s="291"/>
      <c r="AL275" s="291"/>
    </row>
    <row r="276" spans="1:38" s="312" customFormat="1" ht="13.5" customHeight="1" x14ac:dyDescent="0.25">
      <c r="A276" s="313" t="s">
        <v>742</v>
      </c>
      <c r="B276" s="314" t="s">
        <v>793</v>
      </c>
      <c r="C276" s="314" t="s">
        <v>794</v>
      </c>
      <c r="D276" s="315">
        <v>1960</v>
      </c>
      <c r="E276" s="316">
        <v>1427474.34</v>
      </c>
      <c r="F276" s="316">
        <v>0</v>
      </c>
      <c r="G276" s="317">
        <v>0</v>
      </c>
      <c r="H276" s="315">
        <v>1869</v>
      </c>
      <c r="I276" s="316">
        <v>2172693.96</v>
      </c>
      <c r="J276" s="316">
        <v>0</v>
      </c>
      <c r="K276" s="317">
        <v>0</v>
      </c>
      <c r="L276" s="318">
        <v>1658</v>
      </c>
      <c r="M276" s="319">
        <v>1396106.92</v>
      </c>
      <c r="N276" s="319">
        <v>1260746.92</v>
      </c>
      <c r="O276" s="319">
        <v>135360</v>
      </c>
      <c r="P276" s="319">
        <v>0</v>
      </c>
      <c r="Q276" s="320">
        <v>0</v>
      </c>
      <c r="R276" s="321">
        <f t="shared" si="23"/>
        <v>-302</v>
      </c>
      <c r="S276" s="322">
        <f t="shared" si="23"/>
        <v>-31367.420000000158</v>
      </c>
      <c r="T276" s="322">
        <f t="shared" si="24"/>
        <v>0</v>
      </c>
      <c r="U276" s="323">
        <f t="shared" si="24"/>
        <v>0</v>
      </c>
      <c r="V276" s="321">
        <f t="shared" si="25"/>
        <v>-211</v>
      </c>
      <c r="W276" s="322">
        <f t="shared" si="25"/>
        <v>-776587.04</v>
      </c>
      <c r="X276" s="322">
        <f t="shared" si="26"/>
        <v>0</v>
      </c>
      <c r="Y276" s="323">
        <f t="shared" si="26"/>
        <v>0</v>
      </c>
      <c r="Z276" s="311"/>
      <c r="AA276" s="298"/>
      <c r="AB276" s="311">
        <f t="shared" si="22"/>
        <v>0</v>
      </c>
      <c r="AC276" s="311">
        <f t="shared" si="22"/>
        <v>0</v>
      </c>
      <c r="AD276" s="291"/>
      <c r="AE276" s="291"/>
      <c r="AF276" s="291"/>
      <c r="AG276" s="291"/>
      <c r="AH276" s="291"/>
      <c r="AI276" s="291"/>
      <c r="AJ276" s="291"/>
      <c r="AK276" s="291"/>
      <c r="AL276" s="291"/>
    </row>
    <row r="277" spans="1:38" s="312" customFormat="1" ht="13.5" customHeight="1" x14ac:dyDescent="0.25">
      <c r="A277" s="313" t="s">
        <v>742</v>
      </c>
      <c r="B277" s="314" t="s">
        <v>795</v>
      </c>
      <c r="C277" s="314" t="s">
        <v>796</v>
      </c>
      <c r="D277" s="315">
        <v>1793</v>
      </c>
      <c r="E277" s="316">
        <v>1183578.93</v>
      </c>
      <c r="F277" s="316">
        <v>0</v>
      </c>
      <c r="G277" s="317">
        <v>0</v>
      </c>
      <c r="H277" s="315">
        <v>2044</v>
      </c>
      <c r="I277" s="316">
        <v>2083564.85</v>
      </c>
      <c r="J277" s="316">
        <v>0</v>
      </c>
      <c r="K277" s="317">
        <v>0</v>
      </c>
      <c r="L277" s="318">
        <v>1740</v>
      </c>
      <c r="M277" s="319">
        <v>1320012.3500000001</v>
      </c>
      <c r="N277" s="319">
        <v>1201452.3500000001</v>
      </c>
      <c r="O277" s="319">
        <v>118560</v>
      </c>
      <c r="P277" s="319">
        <v>0</v>
      </c>
      <c r="Q277" s="320">
        <v>0</v>
      </c>
      <c r="R277" s="321">
        <f t="shared" si="23"/>
        <v>-53</v>
      </c>
      <c r="S277" s="322">
        <f t="shared" si="23"/>
        <v>136433.42000000016</v>
      </c>
      <c r="T277" s="322">
        <f t="shared" si="24"/>
        <v>0</v>
      </c>
      <c r="U277" s="323">
        <f t="shared" si="24"/>
        <v>0</v>
      </c>
      <c r="V277" s="321">
        <f t="shared" si="25"/>
        <v>-304</v>
      </c>
      <c r="W277" s="322">
        <f t="shared" si="25"/>
        <v>-763552.5</v>
      </c>
      <c r="X277" s="322">
        <f t="shared" si="26"/>
        <v>0</v>
      </c>
      <c r="Y277" s="323">
        <f t="shared" si="26"/>
        <v>0</v>
      </c>
      <c r="Z277" s="311"/>
      <c r="AA277" s="298"/>
      <c r="AB277" s="311">
        <f t="shared" si="22"/>
        <v>0</v>
      </c>
      <c r="AC277" s="311">
        <f t="shared" si="22"/>
        <v>0</v>
      </c>
      <c r="AD277" s="291"/>
      <c r="AE277" s="291"/>
      <c r="AF277" s="291"/>
      <c r="AG277" s="291"/>
      <c r="AH277" s="291"/>
      <c r="AI277" s="291"/>
      <c r="AJ277" s="291"/>
      <c r="AK277" s="291"/>
      <c r="AL277" s="291"/>
    </row>
    <row r="278" spans="1:38" s="312" customFormat="1" ht="13.5" customHeight="1" x14ac:dyDescent="0.25">
      <c r="A278" s="313" t="s">
        <v>742</v>
      </c>
      <c r="B278" s="314" t="s">
        <v>797</v>
      </c>
      <c r="C278" s="314" t="s">
        <v>798</v>
      </c>
      <c r="D278" s="315">
        <v>1994</v>
      </c>
      <c r="E278" s="316">
        <v>1077007.9100000001</v>
      </c>
      <c r="F278" s="316">
        <v>0</v>
      </c>
      <c r="G278" s="317">
        <v>0</v>
      </c>
      <c r="H278" s="315">
        <v>1707</v>
      </c>
      <c r="I278" s="316">
        <v>1412010.92</v>
      </c>
      <c r="J278" s="316">
        <v>0</v>
      </c>
      <c r="K278" s="317">
        <v>0</v>
      </c>
      <c r="L278" s="318">
        <v>1485</v>
      </c>
      <c r="M278" s="319">
        <v>1354769.7599999998</v>
      </c>
      <c r="N278" s="319">
        <v>1208849.7599999998</v>
      </c>
      <c r="O278" s="319">
        <v>145920</v>
      </c>
      <c r="P278" s="319">
        <v>0</v>
      </c>
      <c r="Q278" s="320">
        <v>0</v>
      </c>
      <c r="R278" s="321">
        <f t="shared" si="23"/>
        <v>-509</v>
      </c>
      <c r="S278" s="322">
        <f t="shared" si="23"/>
        <v>277761.84999999963</v>
      </c>
      <c r="T278" s="322">
        <f t="shared" si="24"/>
        <v>0</v>
      </c>
      <c r="U278" s="323">
        <f t="shared" si="24"/>
        <v>0</v>
      </c>
      <c r="V278" s="321">
        <f t="shared" si="25"/>
        <v>-222</v>
      </c>
      <c r="W278" s="322">
        <f t="shared" si="25"/>
        <v>-57241.160000000149</v>
      </c>
      <c r="X278" s="322">
        <f t="shared" si="26"/>
        <v>0</v>
      </c>
      <c r="Y278" s="323">
        <f t="shared" si="26"/>
        <v>0</v>
      </c>
      <c r="Z278" s="311"/>
      <c r="AA278" s="298"/>
      <c r="AB278" s="311">
        <f t="shared" si="22"/>
        <v>0</v>
      </c>
      <c r="AC278" s="311">
        <f t="shared" si="22"/>
        <v>0</v>
      </c>
      <c r="AD278" s="291"/>
      <c r="AE278" s="291"/>
      <c r="AF278" s="291"/>
      <c r="AG278" s="291"/>
      <c r="AH278" s="291"/>
      <c r="AI278" s="291"/>
      <c r="AJ278" s="291"/>
      <c r="AK278" s="291"/>
      <c r="AL278" s="291"/>
    </row>
    <row r="279" spans="1:38" s="312" customFormat="1" ht="13.5" customHeight="1" x14ac:dyDescent="0.25">
      <c r="A279" s="313" t="s">
        <v>742</v>
      </c>
      <c r="B279" s="314" t="s">
        <v>799</v>
      </c>
      <c r="C279" s="314" t="s">
        <v>800</v>
      </c>
      <c r="D279" s="315">
        <v>522</v>
      </c>
      <c r="E279" s="316">
        <v>555457.23</v>
      </c>
      <c r="F279" s="316">
        <v>100573.2</v>
      </c>
      <c r="G279" s="317">
        <v>0</v>
      </c>
      <c r="H279" s="315">
        <v>527</v>
      </c>
      <c r="I279" s="316">
        <v>913128.92999999993</v>
      </c>
      <c r="J279" s="316">
        <v>231349</v>
      </c>
      <c r="K279" s="317">
        <v>0</v>
      </c>
      <c r="L279" s="318">
        <v>490</v>
      </c>
      <c r="M279" s="319">
        <v>567109.56999999995</v>
      </c>
      <c r="N279" s="319">
        <v>479149.56999999995</v>
      </c>
      <c r="O279" s="319">
        <v>87960</v>
      </c>
      <c r="P279" s="319">
        <v>79904</v>
      </c>
      <c r="Q279" s="320">
        <v>0</v>
      </c>
      <c r="R279" s="321">
        <f t="shared" si="23"/>
        <v>-32</v>
      </c>
      <c r="S279" s="322">
        <f t="shared" si="23"/>
        <v>11652.339999999967</v>
      </c>
      <c r="T279" s="322">
        <f t="shared" si="24"/>
        <v>-20669.199999999997</v>
      </c>
      <c r="U279" s="323">
        <f t="shared" si="24"/>
        <v>0</v>
      </c>
      <c r="V279" s="321">
        <f t="shared" si="25"/>
        <v>-37</v>
      </c>
      <c r="W279" s="322">
        <f t="shared" si="25"/>
        <v>-346019.36</v>
      </c>
      <c r="X279" s="322">
        <f t="shared" si="26"/>
        <v>-151445</v>
      </c>
      <c r="Y279" s="323">
        <f t="shared" si="26"/>
        <v>0</v>
      </c>
      <c r="Z279" s="311"/>
      <c r="AA279" s="298"/>
      <c r="AB279" s="311">
        <f t="shared" si="22"/>
        <v>0</v>
      </c>
      <c r="AC279" s="311">
        <f t="shared" si="22"/>
        <v>0</v>
      </c>
      <c r="AD279" s="291"/>
      <c r="AE279" s="291"/>
      <c r="AF279" s="291"/>
      <c r="AG279" s="291"/>
      <c r="AH279" s="291"/>
      <c r="AI279" s="291"/>
      <c r="AJ279" s="291"/>
      <c r="AK279" s="291"/>
      <c r="AL279" s="291"/>
    </row>
    <row r="280" spans="1:38" s="312" customFormat="1" ht="13.5" customHeight="1" x14ac:dyDescent="0.25">
      <c r="A280" s="313" t="s">
        <v>742</v>
      </c>
      <c r="B280" s="314" t="s">
        <v>801</v>
      </c>
      <c r="C280" s="314" t="s">
        <v>802</v>
      </c>
      <c r="D280" s="315">
        <v>1313</v>
      </c>
      <c r="E280" s="316">
        <v>789071.33000000007</v>
      </c>
      <c r="F280" s="316">
        <v>0</v>
      </c>
      <c r="G280" s="317">
        <v>0</v>
      </c>
      <c r="H280" s="315">
        <v>1042</v>
      </c>
      <c r="I280" s="316">
        <v>1141884.58</v>
      </c>
      <c r="J280" s="316">
        <v>0</v>
      </c>
      <c r="K280" s="317">
        <v>0</v>
      </c>
      <c r="L280" s="318">
        <v>784</v>
      </c>
      <c r="M280" s="319">
        <v>782640.58</v>
      </c>
      <c r="N280" s="319">
        <v>682680.58</v>
      </c>
      <c r="O280" s="319">
        <v>99960</v>
      </c>
      <c r="P280" s="319">
        <v>0</v>
      </c>
      <c r="Q280" s="320">
        <v>0</v>
      </c>
      <c r="R280" s="321">
        <f t="shared" si="23"/>
        <v>-529</v>
      </c>
      <c r="S280" s="322">
        <f t="shared" si="23"/>
        <v>-6430.7500000001164</v>
      </c>
      <c r="T280" s="322">
        <f t="shared" si="24"/>
        <v>0</v>
      </c>
      <c r="U280" s="323">
        <f t="shared" si="24"/>
        <v>0</v>
      </c>
      <c r="V280" s="321">
        <f t="shared" si="25"/>
        <v>-258</v>
      </c>
      <c r="W280" s="322">
        <f t="shared" si="25"/>
        <v>-359244.00000000012</v>
      </c>
      <c r="X280" s="322">
        <f t="shared" si="26"/>
        <v>0</v>
      </c>
      <c r="Y280" s="323">
        <f t="shared" si="26"/>
        <v>0</v>
      </c>
      <c r="Z280" s="311"/>
      <c r="AA280" s="298"/>
      <c r="AB280" s="311">
        <f t="shared" si="22"/>
        <v>0</v>
      </c>
      <c r="AC280" s="311">
        <f t="shared" si="22"/>
        <v>0</v>
      </c>
      <c r="AD280" s="291"/>
      <c r="AE280" s="291"/>
      <c r="AF280" s="291"/>
      <c r="AG280" s="291"/>
      <c r="AH280" s="291"/>
      <c r="AI280" s="291"/>
      <c r="AJ280" s="291"/>
      <c r="AK280" s="291"/>
      <c r="AL280" s="291"/>
    </row>
    <row r="281" spans="1:38" s="312" customFormat="1" ht="13.5" customHeight="1" x14ac:dyDescent="0.25">
      <c r="A281" s="313" t="s">
        <v>742</v>
      </c>
      <c r="B281" s="314" t="s">
        <v>803</v>
      </c>
      <c r="C281" s="314" t="s">
        <v>804</v>
      </c>
      <c r="D281" s="315">
        <v>1328</v>
      </c>
      <c r="E281" s="316">
        <v>1316817.2000000002</v>
      </c>
      <c r="F281" s="316">
        <v>0</v>
      </c>
      <c r="G281" s="317">
        <v>0</v>
      </c>
      <c r="H281" s="315">
        <v>1322</v>
      </c>
      <c r="I281" s="316">
        <v>2273622.5999999996</v>
      </c>
      <c r="J281" s="316">
        <v>0</v>
      </c>
      <c r="K281" s="317">
        <v>0</v>
      </c>
      <c r="L281" s="318">
        <v>1211</v>
      </c>
      <c r="M281" s="319">
        <v>1922045.4399999995</v>
      </c>
      <c r="N281" s="319">
        <v>1761965.4399999995</v>
      </c>
      <c r="O281" s="319">
        <v>160080</v>
      </c>
      <c r="P281" s="319">
        <v>0</v>
      </c>
      <c r="Q281" s="320">
        <v>0</v>
      </c>
      <c r="R281" s="321">
        <f t="shared" si="23"/>
        <v>-117</v>
      </c>
      <c r="S281" s="322">
        <f t="shared" si="23"/>
        <v>605228.23999999929</v>
      </c>
      <c r="T281" s="322">
        <f t="shared" si="24"/>
        <v>0</v>
      </c>
      <c r="U281" s="323">
        <f t="shared" si="24"/>
        <v>0</v>
      </c>
      <c r="V281" s="321">
        <f t="shared" si="25"/>
        <v>-111</v>
      </c>
      <c r="W281" s="322">
        <f t="shared" si="25"/>
        <v>-351577.16000000015</v>
      </c>
      <c r="X281" s="322">
        <f t="shared" si="26"/>
        <v>0</v>
      </c>
      <c r="Y281" s="323">
        <f t="shared" si="26"/>
        <v>0</v>
      </c>
      <c r="Z281" s="311"/>
      <c r="AA281" s="298"/>
      <c r="AB281" s="311">
        <f t="shared" si="22"/>
        <v>0</v>
      </c>
      <c r="AC281" s="311">
        <f t="shared" si="22"/>
        <v>0</v>
      </c>
      <c r="AD281" s="291"/>
      <c r="AE281" s="291"/>
      <c r="AF281" s="291"/>
      <c r="AG281" s="291"/>
      <c r="AH281" s="291"/>
      <c r="AI281" s="291"/>
      <c r="AJ281" s="291"/>
      <c r="AK281" s="291"/>
      <c r="AL281" s="291"/>
    </row>
    <row r="282" spans="1:38" s="312" customFormat="1" ht="13.5" customHeight="1" x14ac:dyDescent="0.25">
      <c r="A282" s="313" t="s">
        <v>742</v>
      </c>
      <c r="B282" s="314" t="s">
        <v>805</v>
      </c>
      <c r="C282" s="314" t="s">
        <v>806</v>
      </c>
      <c r="D282" s="315">
        <v>1181</v>
      </c>
      <c r="E282" s="316">
        <v>1169340.42</v>
      </c>
      <c r="F282" s="316">
        <v>0</v>
      </c>
      <c r="G282" s="317">
        <v>0</v>
      </c>
      <c r="H282" s="315">
        <v>589</v>
      </c>
      <c r="I282" s="316">
        <v>1450727.9900000002</v>
      </c>
      <c r="J282" s="316">
        <v>0</v>
      </c>
      <c r="K282" s="317">
        <v>0</v>
      </c>
      <c r="L282" s="318">
        <v>341</v>
      </c>
      <c r="M282" s="319">
        <v>1054637.81</v>
      </c>
      <c r="N282" s="319">
        <v>928997.81</v>
      </c>
      <c r="O282" s="319">
        <v>125640</v>
      </c>
      <c r="P282" s="319">
        <v>0</v>
      </c>
      <c r="Q282" s="320">
        <v>0</v>
      </c>
      <c r="R282" s="321">
        <f t="shared" si="23"/>
        <v>-840</v>
      </c>
      <c r="S282" s="322">
        <f t="shared" si="23"/>
        <v>-114702.60999999987</v>
      </c>
      <c r="T282" s="322">
        <f t="shared" si="24"/>
        <v>0</v>
      </c>
      <c r="U282" s="323">
        <f t="shared" si="24"/>
        <v>0</v>
      </c>
      <c r="V282" s="321">
        <f t="shared" si="25"/>
        <v>-248</v>
      </c>
      <c r="W282" s="322">
        <f t="shared" si="25"/>
        <v>-396090.18000000017</v>
      </c>
      <c r="X282" s="322">
        <f t="shared" si="26"/>
        <v>0</v>
      </c>
      <c r="Y282" s="323">
        <f t="shared" si="26"/>
        <v>0</v>
      </c>
      <c r="Z282" s="311"/>
      <c r="AA282" s="298"/>
      <c r="AB282" s="311">
        <f t="shared" si="22"/>
        <v>0</v>
      </c>
      <c r="AC282" s="311">
        <f t="shared" si="22"/>
        <v>0</v>
      </c>
      <c r="AD282" s="291"/>
      <c r="AE282" s="291"/>
      <c r="AF282" s="291"/>
      <c r="AG282" s="291"/>
      <c r="AH282" s="291"/>
      <c r="AI282" s="291"/>
      <c r="AJ282" s="291"/>
      <c r="AK282" s="291"/>
      <c r="AL282" s="291"/>
    </row>
    <row r="283" spans="1:38" s="312" customFormat="1" ht="13.5" customHeight="1" x14ac:dyDescent="0.25">
      <c r="A283" s="313" t="s">
        <v>742</v>
      </c>
      <c r="B283" s="314" t="s">
        <v>807</v>
      </c>
      <c r="C283" s="314" t="s">
        <v>808</v>
      </c>
      <c r="D283" s="315">
        <v>892</v>
      </c>
      <c r="E283" s="316">
        <v>696277.59000000008</v>
      </c>
      <c r="F283" s="316">
        <v>0</v>
      </c>
      <c r="G283" s="317">
        <v>0</v>
      </c>
      <c r="H283" s="315">
        <v>672</v>
      </c>
      <c r="I283" s="316">
        <v>790071.8</v>
      </c>
      <c r="J283" s="316">
        <v>0</v>
      </c>
      <c r="K283" s="317">
        <v>0</v>
      </c>
      <c r="L283" s="318">
        <v>529</v>
      </c>
      <c r="M283" s="319">
        <v>838120.78</v>
      </c>
      <c r="N283" s="319">
        <v>752560.78</v>
      </c>
      <c r="O283" s="319">
        <v>85560</v>
      </c>
      <c r="P283" s="319">
        <v>0</v>
      </c>
      <c r="Q283" s="320">
        <v>0</v>
      </c>
      <c r="R283" s="321">
        <f t="shared" si="23"/>
        <v>-363</v>
      </c>
      <c r="S283" s="322">
        <f t="shared" si="23"/>
        <v>141843.18999999994</v>
      </c>
      <c r="T283" s="322">
        <f t="shared" si="24"/>
        <v>0</v>
      </c>
      <c r="U283" s="323">
        <f t="shared" si="24"/>
        <v>0</v>
      </c>
      <c r="V283" s="321">
        <f t="shared" si="25"/>
        <v>-143</v>
      </c>
      <c r="W283" s="322">
        <f t="shared" si="25"/>
        <v>48048.979999999981</v>
      </c>
      <c r="X283" s="322">
        <f t="shared" si="26"/>
        <v>0</v>
      </c>
      <c r="Y283" s="323">
        <f t="shared" si="26"/>
        <v>0</v>
      </c>
      <c r="Z283" s="311"/>
      <c r="AA283" s="298"/>
      <c r="AB283" s="311">
        <f t="shared" si="22"/>
        <v>0</v>
      </c>
      <c r="AC283" s="311">
        <f t="shared" si="22"/>
        <v>0</v>
      </c>
      <c r="AD283" s="291"/>
      <c r="AE283" s="291"/>
      <c r="AF283" s="291"/>
      <c r="AG283" s="291"/>
      <c r="AH283" s="291"/>
      <c r="AI283" s="291"/>
      <c r="AJ283" s="291"/>
      <c r="AK283" s="291"/>
      <c r="AL283" s="291"/>
    </row>
    <row r="284" spans="1:38" s="312" customFormat="1" ht="13.5" customHeight="1" x14ac:dyDescent="0.25">
      <c r="A284" s="313" t="s">
        <v>742</v>
      </c>
      <c r="B284" s="314" t="s">
        <v>809</v>
      </c>
      <c r="C284" s="314" t="s">
        <v>810</v>
      </c>
      <c r="D284" s="315">
        <v>189</v>
      </c>
      <c r="E284" s="316">
        <v>150161.85</v>
      </c>
      <c r="F284" s="316">
        <v>0</v>
      </c>
      <c r="G284" s="317">
        <v>0</v>
      </c>
      <c r="H284" s="315">
        <v>135</v>
      </c>
      <c r="I284" s="316">
        <v>198664.40000000002</v>
      </c>
      <c r="J284" s="316">
        <v>0</v>
      </c>
      <c r="K284" s="317">
        <v>0</v>
      </c>
      <c r="L284" s="318">
        <v>103</v>
      </c>
      <c r="M284" s="319">
        <v>209232</v>
      </c>
      <c r="N284" s="319">
        <v>185232</v>
      </c>
      <c r="O284" s="319">
        <v>24000</v>
      </c>
      <c r="P284" s="319">
        <v>0</v>
      </c>
      <c r="Q284" s="320">
        <v>0</v>
      </c>
      <c r="R284" s="321">
        <f t="shared" si="23"/>
        <v>-86</v>
      </c>
      <c r="S284" s="322">
        <f t="shared" si="23"/>
        <v>59070.149999999994</v>
      </c>
      <c r="T284" s="322">
        <f t="shared" si="24"/>
        <v>0</v>
      </c>
      <c r="U284" s="323">
        <f t="shared" si="24"/>
        <v>0</v>
      </c>
      <c r="V284" s="321">
        <f t="shared" si="25"/>
        <v>-32</v>
      </c>
      <c r="W284" s="322">
        <f t="shared" si="25"/>
        <v>10567.599999999977</v>
      </c>
      <c r="X284" s="322">
        <f t="shared" si="26"/>
        <v>0</v>
      </c>
      <c r="Y284" s="323">
        <f t="shared" si="26"/>
        <v>0</v>
      </c>
      <c r="Z284" s="311"/>
      <c r="AA284" s="298"/>
      <c r="AB284" s="311">
        <f t="shared" si="22"/>
        <v>0</v>
      </c>
      <c r="AC284" s="311">
        <f t="shared" si="22"/>
        <v>0</v>
      </c>
      <c r="AD284" s="291"/>
      <c r="AE284" s="291"/>
      <c r="AF284" s="291"/>
      <c r="AG284" s="291"/>
      <c r="AH284" s="291"/>
      <c r="AI284" s="291"/>
      <c r="AJ284" s="291"/>
      <c r="AK284" s="291"/>
      <c r="AL284" s="291"/>
    </row>
    <row r="285" spans="1:38" s="312" customFormat="1" ht="13.5" customHeight="1" x14ac:dyDescent="0.25">
      <c r="A285" s="313" t="s">
        <v>742</v>
      </c>
      <c r="B285" s="314" t="s">
        <v>811</v>
      </c>
      <c r="C285" s="314" t="s">
        <v>812</v>
      </c>
      <c r="D285" s="315">
        <v>138</v>
      </c>
      <c r="E285" s="316">
        <v>91905.39</v>
      </c>
      <c r="F285" s="316">
        <v>0</v>
      </c>
      <c r="G285" s="317">
        <v>0</v>
      </c>
      <c r="H285" s="315">
        <v>174</v>
      </c>
      <c r="I285" s="316">
        <v>155293.6</v>
      </c>
      <c r="J285" s="316">
        <v>0</v>
      </c>
      <c r="K285" s="317">
        <v>0</v>
      </c>
      <c r="L285" s="318">
        <v>177</v>
      </c>
      <c r="M285" s="319">
        <v>164624.79999999999</v>
      </c>
      <c r="N285" s="319">
        <v>143624.79999999999</v>
      </c>
      <c r="O285" s="319">
        <v>21000</v>
      </c>
      <c r="P285" s="319">
        <v>0</v>
      </c>
      <c r="Q285" s="320">
        <v>0</v>
      </c>
      <c r="R285" s="321">
        <f t="shared" si="23"/>
        <v>39</v>
      </c>
      <c r="S285" s="322">
        <f t="shared" si="23"/>
        <v>72719.409999999989</v>
      </c>
      <c r="T285" s="322">
        <f t="shared" si="24"/>
        <v>0</v>
      </c>
      <c r="U285" s="323">
        <f t="shared" si="24"/>
        <v>0</v>
      </c>
      <c r="V285" s="321">
        <f t="shared" si="25"/>
        <v>3</v>
      </c>
      <c r="W285" s="322">
        <f t="shared" si="25"/>
        <v>9331.1999999999825</v>
      </c>
      <c r="X285" s="322">
        <f t="shared" si="26"/>
        <v>0</v>
      </c>
      <c r="Y285" s="323">
        <f t="shared" si="26"/>
        <v>0</v>
      </c>
      <c r="Z285" s="311"/>
      <c r="AA285" s="298"/>
      <c r="AB285" s="311">
        <f t="shared" si="22"/>
        <v>0</v>
      </c>
      <c r="AC285" s="311">
        <f t="shared" si="22"/>
        <v>0</v>
      </c>
      <c r="AD285" s="291"/>
      <c r="AE285" s="291"/>
      <c r="AF285" s="291"/>
      <c r="AG285" s="291"/>
      <c r="AH285" s="291"/>
      <c r="AI285" s="291"/>
      <c r="AJ285" s="291"/>
      <c r="AK285" s="291"/>
      <c r="AL285" s="291"/>
    </row>
    <row r="286" spans="1:38" s="312" customFormat="1" ht="13.5" customHeight="1" x14ac:dyDescent="0.25">
      <c r="A286" s="313" t="s">
        <v>742</v>
      </c>
      <c r="B286" s="314" t="s">
        <v>813</v>
      </c>
      <c r="C286" s="314" t="s">
        <v>814</v>
      </c>
      <c r="D286" s="315">
        <v>154</v>
      </c>
      <c r="E286" s="316">
        <v>144801</v>
      </c>
      <c r="F286" s="316">
        <v>33507.600000000006</v>
      </c>
      <c r="G286" s="317">
        <v>0</v>
      </c>
      <c r="H286" s="315">
        <v>86</v>
      </c>
      <c r="I286" s="316">
        <v>168896.2</v>
      </c>
      <c r="J286" s="316">
        <v>50131</v>
      </c>
      <c r="K286" s="317">
        <v>0</v>
      </c>
      <c r="L286" s="318">
        <v>71</v>
      </c>
      <c r="M286" s="319">
        <v>172730.09999999998</v>
      </c>
      <c r="N286" s="319">
        <v>148490.09999999998</v>
      </c>
      <c r="O286" s="319">
        <v>24240</v>
      </c>
      <c r="P286" s="319">
        <v>15230</v>
      </c>
      <c r="Q286" s="320">
        <v>0</v>
      </c>
      <c r="R286" s="321">
        <f t="shared" si="23"/>
        <v>-83</v>
      </c>
      <c r="S286" s="322">
        <f t="shared" si="23"/>
        <v>27929.099999999977</v>
      </c>
      <c r="T286" s="322">
        <f t="shared" si="24"/>
        <v>-18277.600000000006</v>
      </c>
      <c r="U286" s="323">
        <f t="shared" si="24"/>
        <v>0</v>
      </c>
      <c r="V286" s="321">
        <f t="shared" si="25"/>
        <v>-15</v>
      </c>
      <c r="W286" s="322">
        <f t="shared" si="25"/>
        <v>3833.8999999999651</v>
      </c>
      <c r="X286" s="322">
        <f t="shared" si="26"/>
        <v>-34901</v>
      </c>
      <c r="Y286" s="323">
        <f t="shared" si="26"/>
        <v>0</v>
      </c>
      <c r="Z286" s="311"/>
      <c r="AA286" s="298"/>
      <c r="AB286" s="311">
        <f t="shared" si="22"/>
        <v>0</v>
      </c>
      <c r="AC286" s="311">
        <f t="shared" si="22"/>
        <v>0</v>
      </c>
      <c r="AD286" s="291"/>
      <c r="AE286" s="291"/>
      <c r="AF286" s="291"/>
      <c r="AG286" s="291"/>
      <c r="AH286" s="291"/>
      <c r="AI286" s="291"/>
      <c r="AJ286" s="291"/>
      <c r="AK286" s="291"/>
      <c r="AL286" s="291"/>
    </row>
    <row r="287" spans="1:38" s="312" customFormat="1" ht="13.5" customHeight="1" x14ac:dyDescent="0.25">
      <c r="A287" s="313" t="s">
        <v>742</v>
      </c>
      <c r="B287" s="314" t="s">
        <v>815</v>
      </c>
      <c r="C287" s="314" t="s">
        <v>816</v>
      </c>
      <c r="D287" s="315">
        <v>23</v>
      </c>
      <c r="E287" s="316">
        <v>11911.85</v>
      </c>
      <c r="F287" s="316">
        <v>0</v>
      </c>
      <c r="G287" s="317">
        <v>0</v>
      </c>
      <c r="H287" s="315">
        <v>46</v>
      </c>
      <c r="I287" s="316">
        <v>31440</v>
      </c>
      <c r="J287" s="316">
        <v>0</v>
      </c>
      <c r="K287" s="317">
        <v>0</v>
      </c>
      <c r="L287" s="318">
        <v>36</v>
      </c>
      <c r="M287" s="319">
        <v>43100</v>
      </c>
      <c r="N287" s="319">
        <v>24380</v>
      </c>
      <c r="O287" s="319">
        <v>18720</v>
      </c>
      <c r="P287" s="319">
        <v>0</v>
      </c>
      <c r="Q287" s="320">
        <v>0</v>
      </c>
      <c r="R287" s="321">
        <f t="shared" si="23"/>
        <v>13</v>
      </c>
      <c r="S287" s="322">
        <f t="shared" si="23"/>
        <v>31188.15</v>
      </c>
      <c r="T287" s="322">
        <f t="shared" si="24"/>
        <v>0</v>
      </c>
      <c r="U287" s="323">
        <f t="shared" si="24"/>
        <v>0</v>
      </c>
      <c r="V287" s="321">
        <f t="shared" si="25"/>
        <v>-10</v>
      </c>
      <c r="W287" s="322">
        <f t="shared" si="25"/>
        <v>11660</v>
      </c>
      <c r="X287" s="322">
        <f t="shared" si="26"/>
        <v>0</v>
      </c>
      <c r="Y287" s="323">
        <f t="shared" si="26"/>
        <v>0</v>
      </c>
      <c r="Z287" s="311"/>
      <c r="AA287" s="298"/>
      <c r="AB287" s="311">
        <f t="shared" si="22"/>
        <v>0</v>
      </c>
      <c r="AC287" s="311">
        <f t="shared" si="22"/>
        <v>0</v>
      </c>
      <c r="AD287" s="291"/>
      <c r="AE287" s="291"/>
      <c r="AF287" s="291"/>
      <c r="AG287" s="291"/>
      <c r="AH287" s="291"/>
      <c r="AI287" s="291"/>
      <c r="AJ287" s="291"/>
      <c r="AK287" s="291"/>
      <c r="AL287" s="291"/>
    </row>
    <row r="288" spans="1:38" s="312" customFormat="1" ht="13.5" customHeight="1" x14ac:dyDescent="0.25">
      <c r="A288" s="313" t="s">
        <v>742</v>
      </c>
      <c r="B288" s="314" t="s">
        <v>817</v>
      </c>
      <c r="C288" s="314" t="s">
        <v>818</v>
      </c>
      <c r="D288" s="315">
        <v>854</v>
      </c>
      <c r="E288" s="316">
        <v>421116.33999999997</v>
      </c>
      <c r="F288" s="316">
        <v>0</v>
      </c>
      <c r="G288" s="317">
        <v>0</v>
      </c>
      <c r="H288" s="315">
        <v>784</v>
      </c>
      <c r="I288" s="316">
        <v>867640.23</v>
      </c>
      <c r="J288" s="316">
        <v>0</v>
      </c>
      <c r="K288" s="317">
        <v>0</v>
      </c>
      <c r="L288" s="318">
        <v>643</v>
      </c>
      <c r="M288" s="319">
        <v>458510.37</v>
      </c>
      <c r="N288" s="319">
        <v>358430.37</v>
      </c>
      <c r="O288" s="319">
        <v>100080</v>
      </c>
      <c r="P288" s="319">
        <v>0</v>
      </c>
      <c r="Q288" s="320">
        <v>0</v>
      </c>
      <c r="R288" s="321">
        <f t="shared" si="23"/>
        <v>-211</v>
      </c>
      <c r="S288" s="322">
        <f t="shared" si="23"/>
        <v>37394.030000000028</v>
      </c>
      <c r="T288" s="322">
        <f t="shared" si="24"/>
        <v>0</v>
      </c>
      <c r="U288" s="323">
        <f t="shared" si="24"/>
        <v>0</v>
      </c>
      <c r="V288" s="321">
        <f t="shared" si="25"/>
        <v>-141</v>
      </c>
      <c r="W288" s="322">
        <f t="shared" si="25"/>
        <v>-409129.86</v>
      </c>
      <c r="X288" s="322">
        <f t="shared" si="26"/>
        <v>0</v>
      </c>
      <c r="Y288" s="323">
        <f t="shared" si="26"/>
        <v>0</v>
      </c>
      <c r="Z288" s="311"/>
      <c r="AA288" s="298"/>
      <c r="AB288" s="311">
        <f t="shared" si="22"/>
        <v>0</v>
      </c>
      <c r="AC288" s="311">
        <f t="shared" si="22"/>
        <v>0</v>
      </c>
      <c r="AD288" s="291"/>
      <c r="AE288" s="291"/>
      <c r="AF288" s="291"/>
      <c r="AG288" s="291"/>
      <c r="AH288" s="291"/>
      <c r="AI288" s="291"/>
      <c r="AJ288" s="291"/>
      <c r="AK288" s="291"/>
      <c r="AL288" s="291"/>
    </row>
    <row r="289" spans="1:38" s="312" customFormat="1" ht="13.5" customHeight="1" x14ac:dyDescent="0.25">
      <c r="A289" s="313" t="s">
        <v>742</v>
      </c>
      <c r="B289" s="314" t="s">
        <v>819</v>
      </c>
      <c r="C289" s="314" t="s">
        <v>820</v>
      </c>
      <c r="D289" s="315">
        <v>311</v>
      </c>
      <c r="E289" s="316">
        <v>200665</v>
      </c>
      <c r="F289" s="316">
        <v>0</v>
      </c>
      <c r="G289" s="317">
        <v>51882.490000000005</v>
      </c>
      <c r="H289" s="315">
        <v>132</v>
      </c>
      <c r="I289" s="316">
        <v>219753.03999999998</v>
      </c>
      <c r="J289" s="316">
        <v>0</v>
      </c>
      <c r="K289" s="317">
        <v>22941.11</v>
      </c>
      <c r="L289" s="318">
        <v>124</v>
      </c>
      <c r="M289" s="319">
        <v>150139.56</v>
      </c>
      <c r="N289" s="319">
        <v>139339.56</v>
      </c>
      <c r="O289" s="319">
        <v>10800</v>
      </c>
      <c r="P289" s="319">
        <v>0</v>
      </c>
      <c r="Q289" s="320">
        <v>8562.31</v>
      </c>
      <c r="R289" s="321">
        <f t="shared" si="23"/>
        <v>-187</v>
      </c>
      <c r="S289" s="322">
        <f t="shared" si="23"/>
        <v>-50525.440000000002</v>
      </c>
      <c r="T289" s="322">
        <f t="shared" si="24"/>
        <v>0</v>
      </c>
      <c r="U289" s="323">
        <f t="shared" si="24"/>
        <v>-43320.180000000008</v>
      </c>
      <c r="V289" s="321">
        <f t="shared" si="25"/>
        <v>-8</v>
      </c>
      <c r="W289" s="322">
        <f t="shared" si="25"/>
        <v>-69613.479999999981</v>
      </c>
      <c r="X289" s="322">
        <f t="shared" si="26"/>
        <v>0</v>
      </c>
      <c r="Y289" s="323">
        <f t="shared" si="26"/>
        <v>-14378.800000000001</v>
      </c>
      <c r="Z289" s="311"/>
      <c r="AA289" s="298"/>
      <c r="AB289" s="311">
        <f t="shared" si="22"/>
        <v>0</v>
      </c>
      <c r="AC289" s="311">
        <f t="shared" si="22"/>
        <v>0</v>
      </c>
      <c r="AD289" s="291"/>
      <c r="AE289" s="291"/>
      <c r="AF289" s="291"/>
      <c r="AG289" s="291"/>
      <c r="AH289" s="291"/>
      <c r="AI289" s="291"/>
      <c r="AJ289" s="291"/>
      <c r="AK289" s="291"/>
      <c r="AL289" s="291"/>
    </row>
    <row r="290" spans="1:38" s="312" customFormat="1" ht="13.5" customHeight="1" x14ac:dyDescent="0.25">
      <c r="A290" s="313" t="s">
        <v>742</v>
      </c>
      <c r="B290" s="314" t="s">
        <v>821</v>
      </c>
      <c r="C290" s="314" t="s">
        <v>822</v>
      </c>
      <c r="D290" s="315">
        <v>297</v>
      </c>
      <c r="E290" s="316">
        <v>177779.03000000003</v>
      </c>
      <c r="F290" s="316">
        <v>0</v>
      </c>
      <c r="G290" s="317">
        <v>0</v>
      </c>
      <c r="H290" s="315">
        <v>267</v>
      </c>
      <c r="I290" s="316">
        <v>264244.46000000002</v>
      </c>
      <c r="J290" s="316">
        <v>0</v>
      </c>
      <c r="K290" s="317">
        <v>0</v>
      </c>
      <c r="L290" s="318">
        <v>261</v>
      </c>
      <c r="M290" s="319">
        <v>192052.53999999998</v>
      </c>
      <c r="N290" s="319">
        <v>178732.53999999998</v>
      </c>
      <c r="O290" s="319">
        <v>13320</v>
      </c>
      <c r="P290" s="319">
        <v>0</v>
      </c>
      <c r="Q290" s="320">
        <v>0</v>
      </c>
      <c r="R290" s="321">
        <f t="shared" si="23"/>
        <v>-36</v>
      </c>
      <c r="S290" s="322">
        <f t="shared" si="23"/>
        <v>14273.509999999951</v>
      </c>
      <c r="T290" s="322">
        <f t="shared" si="24"/>
        <v>0</v>
      </c>
      <c r="U290" s="323">
        <f t="shared" si="24"/>
        <v>0</v>
      </c>
      <c r="V290" s="321">
        <f t="shared" si="25"/>
        <v>-6</v>
      </c>
      <c r="W290" s="322">
        <f t="shared" si="25"/>
        <v>-72191.920000000042</v>
      </c>
      <c r="X290" s="322">
        <f t="shared" si="26"/>
        <v>0</v>
      </c>
      <c r="Y290" s="323">
        <f t="shared" si="26"/>
        <v>0</v>
      </c>
      <c r="Z290" s="311"/>
      <c r="AA290" s="298"/>
      <c r="AB290" s="311">
        <f t="shared" si="22"/>
        <v>0</v>
      </c>
      <c r="AC290" s="311">
        <f t="shared" si="22"/>
        <v>0</v>
      </c>
      <c r="AD290" s="291"/>
      <c r="AE290" s="291"/>
      <c r="AF290" s="291"/>
      <c r="AG290" s="291"/>
      <c r="AH290" s="291"/>
      <c r="AI290" s="291"/>
      <c r="AJ290" s="291"/>
      <c r="AK290" s="291"/>
      <c r="AL290" s="291"/>
    </row>
    <row r="291" spans="1:38" s="312" customFormat="1" ht="13.5" customHeight="1" x14ac:dyDescent="0.25">
      <c r="A291" s="313" t="s">
        <v>742</v>
      </c>
      <c r="B291" s="314" t="s">
        <v>823</v>
      </c>
      <c r="C291" s="314" t="s">
        <v>824</v>
      </c>
      <c r="D291" s="315">
        <v>289</v>
      </c>
      <c r="E291" s="316">
        <v>71189.13</v>
      </c>
      <c r="F291" s="316">
        <v>0</v>
      </c>
      <c r="G291" s="317">
        <v>0</v>
      </c>
      <c r="H291" s="315">
        <v>273</v>
      </c>
      <c r="I291" s="316">
        <v>92309.2</v>
      </c>
      <c r="J291" s="316">
        <v>0</v>
      </c>
      <c r="K291" s="317">
        <v>0</v>
      </c>
      <c r="L291" s="318">
        <v>250</v>
      </c>
      <c r="M291" s="319">
        <v>98541</v>
      </c>
      <c r="N291" s="319">
        <v>92421</v>
      </c>
      <c r="O291" s="319">
        <v>6120</v>
      </c>
      <c r="P291" s="319">
        <v>0</v>
      </c>
      <c r="Q291" s="320">
        <v>0</v>
      </c>
      <c r="R291" s="321">
        <f t="shared" si="23"/>
        <v>-39</v>
      </c>
      <c r="S291" s="322">
        <f t="shared" si="23"/>
        <v>27351.869999999995</v>
      </c>
      <c r="T291" s="322">
        <f t="shared" si="24"/>
        <v>0</v>
      </c>
      <c r="U291" s="323">
        <f t="shared" si="24"/>
        <v>0</v>
      </c>
      <c r="V291" s="321">
        <f t="shared" si="25"/>
        <v>-23</v>
      </c>
      <c r="W291" s="322">
        <f t="shared" si="25"/>
        <v>6231.8000000000029</v>
      </c>
      <c r="X291" s="322">
        <f t="shared" si="26"/>
        <v>0</v>
      </c>
      <c r="Y291" s="323">
        <f t="shared" si="26"/>
        <v>0</v>
      </c>
      <c r="Z291" s="311"/>
      <c r="AA291" s="298"/>
      <c r="AB291" s="311">
        <f t="shared" si="22"/>
        <v>0</v>
      </c>
      <c r="AC291" s="311">
        <f t="shared" si="22"/>
        <v>0</v>
      </c>
      <c r="AD291" s="291"/>
      <c r="AE291" s="291"/>
      <c r="AF291" s="291"/>
      <c r="AG291" s="291"/>
      <c r="AH291" s="291"/>
      <c r="AI291" s="291"/>
      <c r="AJ291" s="291"/>
      <c r="AK291" s="291"/>
      <c r="AL291" s="291"/>
    </row>
    <row r="292" spans="1:38" s="312" customFormat="1" ht="13.5" customHeight="1" x14ac:dyDescent="0.25">
      <c r="A292" s="313" t="s">
        <v>742</v>
      </c>
      <c r="B292" s="314" t="s">
        <v>825</v>
      </c>
      <c r="C292" s="314" t="s">
        <v>826</v>
      </c>
      <c r="D292" s="315">
        <v>240</v>
      </c>
      <c r="E292" s="316">
        <v>308074.87</v>
      </c>
      <c r="F292" s="316">
        <v>0</v>
      </c>
      <c r="G292" s="317">
        <v>0</v>
      </c>
      <c r="H292" s="315">
        <v>217</v>
      </c>
      <c r="I292" s="316">
        <v>529328.1</v>
      </c>
      <c r="J292" s="316">
        <v>0</v>
      </c>
      <c r="K292" s="317">
        <v>0</v>
      </c>
      <c r="L292" s="318">
        <v>229</v>
      </c>
      <c r="M292" s="319">
        <v>466291</v>
      </c>
      <c r="N292" s="319">
        <v>444091</v>
      </c>
      <c r="O292" s="319">
        <v>22200</v>
      </c>
      <c r="P292" s="319">
        <v>0</v>
      </c>
      <c r="Q292" s="320">
        <v>0</v>
      </c>
      <c r="R292" s="321">
        <f t="shared" si="23"/>
        <v>-11</v>
      </c>
      <c r="S292" s="322">
        <f t="shared" si="23"/>
        <v>158216.13</v>
      </c>
      <c r="T292" s="322">
        <f t="shared" si="24"/>
        <v>0</v>
      </c>
      <c r="U292" s="323">
        <f t="shared" si="24"/>
        <v>0</v>
      </c>
      <c r="V292" s="321">
        <f t="shared" si="25"/>
        <v>12</v>
      </c>
      <c r="W292" s="322">
        <f t="shared" si="25"/>
        <v>-63037.099999999977</v>
      </c>
      <c r="X292" s="322">
        <f t="shared" si="26"/>
        <v>0</v>
      </c>
      <c r="Y292" s="323">
        <f t="shared" si="26"/>
        <v>0</v>
      </c>
      <c r="Z292" s="311"/>
      <c r="AA292" s="298"/>
      <c r="AB292" s="311">
        <f t="shared" si="22"/>
        <v>0</v>
      </c>
      <c r="AC292" s="311">
        <f t="shared" si="22"/>
        <v>0</v>
      </c>
      <c r="AD292" s="291"/>
      <c r="AE292" s="291"/>
      <c r="AF292" s="291"/>
      <c r="AG292" s="291"/>
      <c r="AH292" s="291"/>
      <c r="AI292" s="291"/>
      <c r="AJ292" s="291"/>
      <c r="AK292" s="291"/>
      <c r="AL292" s="291"/>
    </row>
    <row r="293" spans="1:38" s="312" customFormat="1" ht="13.5" customHeight="1" x14ac:dyDescent="0.25">
      <c r="A293" s="313" t="s">
        <v>742</v>
      </c>
      <c r="B293" s="314" t="s">
        <v>827</v>
      </c>
      <c r="C293" s="314" t="s">
        <v>828</v>
      </c>
      <c r="D293" s="315">
        <v>297</v>
      </c>
      <c r="E293" s="316">
        <v>330129.07</v>
      </c>
      <c r="F293" s="316">
        <v>0</v>
      </c>
      <c r="G293" s="317">
        <v>0</v>
      </c>
      <c r="H293" s="315">
        <v>380</v>
      </c>
      <c r="I293" s="316">
        <v>434548.2</v>
      </c>
      <c r="J293" s="316">
        <v>0</v>
      </c>
      <c r="K293" s="317">
        <v>0</v>
      </c>
      <c r="L293" s="318">
        <v>291</v>
      </c>
      <c r="M293" s="319">
        <v>388126.4</v>
      </c>
      <c r="N293" s="319">
        <v>371086.4</v>
      </c>
      <c r="O293" s="319">
        <v>17040</v>
      </c>
      <c r="P293" s="319">
        <v>0</v>
      </c>
      <c r="Q293" s="320">
        <v>0</v>
      </c>
      <c r="R293" s="321">
        <f t="shared" si="23"/>
        <v>-6</v>
      </c>
      <c r="S293" s="322">
        <f t="shared" si="23"/>
        <v>57997.330000000016</v>
      </c>
      <c r="T293" s="322">
        <f t="shared" si="24"/>
        <v>0</v>
      </c>
      <c r="U293" s="323">
        <f t="shared" si="24"/>
        <v>0</v>
      </c>
      <c r="V293" s="321">
        <f t="shared" si="25"/>
        <v>-89</v>
      </c>
      <c r="W293" s="322">
        <f t="shared" si="25"/>
        <v>-46421.799999999988</v>
      </c>
      <c r="X293" s="322">
        <f t="shared" si="26"/>
        <v>0</v>
      </c>
      <c r="Y293" s="323">
        <f t="shared" si="26"/>
        <v>0</v>
      </c>
      <c r="Z293" s="311"/>
      <c r="AA293" s="298"/>
      <c r="AB293" s="311">
        <f t="shared" si="22"/>
        <v>0</v>
      </c>
      <c r="AC293" s="311">
        <f t="shared" si="22"/>
        <v>0</v>
      </c>
      <c r="AD293" s="291"/>
      <c r="AE293" s="291"/>
      <c r="AF293" s="291"/>
      <c r="AG293" s="291"/>
      <c r="AH293" s="291"/>
      <c r="AI293" s="291"/>
      <c r="AJ293" s="291"/>
      <c r="AK293" s="291"/>
      <c r="AL293" s="291"/>
    </row>
    <row r="294" spans="1:38" s="312" customFormat="1" ht="13.5" customHeight="1" x14ac:dyDescent="0.25">
      <c r="A294" s="313" t="s">
        <v>742</v>
      </c>
      <c r="B294" s="314" t="s">
        <v>829</v>
      </c>
      <c r="C294" s="314" t="s">
        <v>830</v>
      </c>
      <c r="D294" s="315">
        <v>2605</v>
      </c>
      <c r="E294" s="316">
        <v>1848272.83</v>
      </c>
      <c r="F294" s="316">
        <v>0</v>
      </c>
      <c r="G294" s="317">
        <v>7263703.3400000064</v>
      </c>
      <c r="H294" s="315">
        <v>2645</v>
      </c>
      <c r="I294" s="316">
        <v>3094675.59</v>
      </c>
      <c r="J294" s="316">
        <v>0</v>
      </c>
      <c r="K294" s="317">
        <v>8662512.4900000021</v>
      </c>
      <c r="L294" s="318">
        <v>3036</v>
      </c>
      <c r="M294" s="319">
        <v>2518119.0000000005</v>
      </c>
      <c r="N294" s="319">
        <v>2422959.0000000005</v>
      </c>
      <c r="O294" s="319">
        <v>95160</v>
      </c>
      <c r="P294" s="319">
        <v>0</v>
      </c>
      <c r="Q294" s="320">
        <v>8574787.1399999969</v>
      </c>
      <c r="R294" s="321">
        <f t="shared" si="23"/>
        <v>431</v>
      </c>
      <c r="S294" s="322">
        <f t="shared" si="23"/>
        <v>669846.17000000039</v>
      </c>
      <c r="T294" s="322">
        <f t="shared" si="24"/>
        <v>0</v>
      </c>
      <c r="U294" s="323">
        <f t="shared" si="24"/>
        <v>1311083.7999999905</v>
      </c>
      <c r="V294" s="321">
        <f t="shared" si="25"/>
        <v>391</v>
      </c>
      <c r="W294" s="322">
        <f t="shared" si="25"/>
        <v>-576556.58999999939</v>
      </c>
      <c r="X294" s="322">
        <f t="shared" si="26"/>
        <v>0</v>
      </c>
      <c r="Y294" s="323">
        <f t="shared" si="26"/>
        <v>-87725.350000005215</v>
      </c>
      <c r="Z294" s="311"/>
      <c r="AA294" s="298"/>
      <c r="AB294" s="311">
        <f t="shared" si="22"/>
        <v>0</v>
      </c>
      <c r="AC294" s="311">
        <f t="shared" si="22"/>
        <v>0</v>
      </c>
      <c r="AD294" s="291"/>
      <c r="AE294" s="291"/>
      <c r="AF294" s="291"/>
      <c r="AG294" s="291"/>
      <c r="AH294" s="291"/>
      <c r="AI294" s="291"/>
      <c r="AJ294" s="291"/>
      <c r="AK294" s="291"/>
      <c r="AL294" s="291"/>
    </row>
    <row r="295" spans="1:38" s="312" customFormat="1" ht="13.5" customHeight="1" x14ac:dyDescent="0.25">
      <c r="A295" s="313" t="s">
        <v>742</v>
      </c>
      <c r="B295" s="314" t="s">
        <v>831</v>
      </c>
      <c r="C295" s="314" t="s">
        <v>832</v>
      </c>
      <c r="D295" s="315">
        <v>15</v>
      </c>
      <c r="E295" s="316">
        <v>60080.03</v>
      </c>
      <c r="F295" s="316">
        <v>0</v>
      </c>
      <c r="G295" s="317">
        <v>0</v>
      </c>
      <c r="H295" s="315">
        <v>24</v>
      </c>
      <c r="I295" s="316">
        <v>73589</v>
      </c>
      <c r="J295" s="316">
        <v>0</v>
      </c>
      <c r="K295" s="317">
        <v>0</v>
      </c>
      <c r="L295" s="318">
        <v>20</v>
      </c>
      <c r="M295" s="319">
        <v>73630</v>
      </c>
      <c r="N295" s="319">
        <v>64750</v>
      </c>
      <c r="O295" s="319">
        <v>8880</v>
      </c>
      <c r="P295" s="319">
        <v>0</v>
      </c>
      <c r="Q295" s="320">
        <v>0</v>
      </c>
      <c r="R295" s="321">
        <f t="shared" si="23"/>
        <v>5</v>
      </c>
      <c r="S295" s="322">
        <f t="shared" si="23"/>
        <v>13549.970000000001</v>
      </c>
      <c r="T295" s="322">
        <f t="shared" si="24"/>
        <v>0</v>
      </c>
      <c r="U295" s="323">
        <f t="shared" si="24"/>
        <v>0</v>
      </c>
      <c r="V295" s="321">
        <f t="shared" si="25"/>
        <v>-4</v>
      </c>
      <c r="W295" s="322">
        <f t="shared" si="25"/>
        <v>41</v>
      </c>
      <c r="X295" s="322">
        <f t="shared" si="26"/>
        <v>0</v>
      </c>
      <c r="Y295" s="323">
        <f t="shared" si="26"/>
        <v>0</v>
      </c>
      <c r="Z295" s="311"/>
      <c r="AA295" s="298"/>
      <c r="AB295" s="311">
        <f t="shared" si="22"/>
        <v>0</v>
      </c>
      <c r="AC295" s="311">
        <f t="shared" si="22"/>
        <v>0</v>
      </c>
      <c r="AD295" s="291"/>
      <c r="AE295" s="291"/>
      <c r="AF295" s="291"/>
      <c r="AG295" s="291"/>
      <c r="AH295" s="291"/>
      <c r="AI295" s="291"/>
      <c r="AJ295" s="291"/>
      <c r="AK295" s="291"/>
      <c r="AL295" s="291"/>
    </row>
    <row r="296" spans="1:38" s="312" customFormat="1" ht="13.5" customHeight="1" x14ac:dyDescent="0.25">
      <c r="A296" s="313" t="s">
        <v>742</v>
      </c>
      <c r="B296" s="314" t="s">
        <v>833</v>
      </c>
      <c r="C296" s="314" t="s">
        <v>834</v>
      </c>
      <c r="D296" s="315">
        <v>195</v>
      </c>
      <c r="E296" s="316">
        <v>267759.67</v>
      </c>
      <c r="F296" s="316">
        <v>15595.6</v>
      </c>
      <c r="G296" s="317">
        <v>0</v>
      </c>
      <c r="H296" s="315">
        <v>200</v>
      </c>
      <c r="I296" s="316">
        <v>467541.66</v>
      </c>
      <c r="J296" s="316">
        <v>47060</v>
      </c>
      <c r="K296" s="317">
        <v>0</v>
      </c>
      <c r="L296" s="318">
        <v>166</v>
      </c>
      <c r="M296" s="319">
        <v>266166.44</v>
      </c>
      <c r="N296" s="319">
        <v>247806.44</v>
      </c>
      <c r="O296" s="319">
        <v>18360</v>
      </c>
      <c r="P296" s="319">
        <v>28800</v>
      </c>
      <c r="Q296" s="320">
        <v>0</v>
      </c>
      <c r="R296" s="321">
        <f t="shared" si="23"/>
        <v>-29</v>
      </c>
      <c r="S296" s="322">
        <f t="shared" si="23"/>
        <v>-1593.2299999999814</v>
      </c>
      <c r="T296" s="322">
        <f t="shared" si="24"/>
        <v>13204.4</v>
      </c>
      <c r="U296" s="323">
        <f t="shared" si="24"/>
        <v>0</v>
      </c>
      <c r="V296" s="321">
        <f t="shared" si="25"/>
        <v>-34</v>
      </c>
      <c r="W296" s="322">
        <f t="shared" si="25"/>
        <v>-201375.21999999997</v>
      </c>
      <c r="X296" s="322">
        <f t="shared" si="26"/>
        <v>-18260</v>
      </c>
      <c r="Y296" s="323">
        <f t="shared" si="26"/>
        <v>0</v>
      </c>
      <c r="Z296" s="311"/>
      <c r="AA296" s="298"/>
      <c r="AB296" s="311">
        <f t="shared" si="22"/>
        <v>0</v>
      </c>
      <c r="AC296" s="311">
        <f t="shared" si="22"/>
        <v>0</v>
      </c>
      <c r="AD296" s="291"/>
      <c r="AE296" s="291"/>
      <c r="AF296" s="291"/>
      <c r="AG296" s="291"/>
      <c r="AH296" s="291"/>
      <c r="AI296" s="291"/>
      <c r="AJ296" s="291"/>
      <c r="AK296" s="291"/>
      <c r="AL296" s="291"/>
    </row>
    <row r="297" spans="1:38" s="312" customFormat="1" ht="13.5" customHeight="1" x14ac:dyDescent="0.25">
      <c r="A297" s="313" t="s">
        <v>742</v>
      </c>
      <c r="B297" s="314" t="s">
        <v>835</v>
      </c>
      <c r="C297" s="314" t="s">
        <v>836</v>
      </c>
      <c r="D297" s="315">
        <v>592</v>
      </c>
      <c r="E297" s="316">
        <v>836185.97</v>
      </c>
      <c r="F297" s="316">
        <v>0</v>
      </c>
      <c r="G297" s="317">
        <v>3626026.3299999996</v>
      </c>
      <c r="H297" s="315">
        <v>486</v>
      </c>
      <c r="I297" s="316">
        <v>927922.9</v>
      </c>
      <c r="J297" s="316">
        <v>0</v>
      </c>
      <c r="K297" s="317">
        <v>3938710.9400000013</v>
      </c>
      <c r="L297" s="318">
        <v>459</v>
      </c>
      <c r="M297" s="319">
        <v>956995.60000000009</v>
      </c>
      <c r="N297" s="319">
        <v>893755.60000000009</v>
      </c>
      <c r="O297" s="319">
        <v>63240</v>
      </c>
      <c r="P297" s="319">
        <v>0</v>
      </c>
      <c r="Q297" s="320">
        <v>3740737.5200000005</v>
      </c>
      <c r="R297" s="321">
        <f t="shared" si="23"/>
        <v>-133</v>
      </c>
      <c r="S297" s="322">
        <f t="shared" si="23"/>
        <v>120809.63000000012</v>
      </c>
      <c r="T297" s="322">
        <f t="shared" si="24"/>
        <v>0</v>
      </c>
      <c r="U297" s="323">
        <f t="shared" si="24"/>
        <v>114711.19000000088</v>
      </c>
      <c r="V297" s="321">
        <f t="shared" si="25"/>
        <v>-27</v>
      </c>
      <c r="W297" s="322">
        <f t="shared" si="25"/>
        <v>29072.70000000007</v>
      </c>
      <c r="X297" s="322">
        <f t="shared" si="26"/>
        <v>0</v>
      </c>
      <c r="Y297" s="323">
        <f t="shared" si="26"/>
        <v>-197973.42000000086</v>
      </c>
      <c r="Z297" s="311"/>
      <c r="AA297" s="298"/>
      <c r="AB297" s="311">
        <f t="shared" si="22"/>
        <v>0</v>
      </c>
      <c r="AC297" s="311">
        <f t="shared" si="22"/>
        <v>0</v>
      </c>
      <c r="AD297" s="291"/>
      <c r="AE297" s="291"/>
      <c r="AF297" s="291"/>
      <c r="AG297" s="291"/>
      <c r="AH297" s="291"/>
      <c r="AI297" s="291"/>
      <c r="AJ297" s="291"/>
      <c r="AK297" s="291"/>
      <c r="AL297" s="291"/>
    </row>
    <row r="298" spans="1:38" s="312" customFormat="1" ht="13.5" customHeight="1" x14ac:dyDescent="0.25">
      <c r="A298" s="313" t="s">
        <v>742</v>
      </c>
      <c r="B298" s="314" t="s">
        <v>837</v>
      </c>
      <c r="C298" s="314" t="s">
        <v>838</v>
      </c>
      <c r="D298" s="315">
        <v>186</v>
      </c>
      <c r="E298" s="316">
        <v>133807.34</v>
      </c>
      <c r="F298" s="316">
        <v>0</v>
      </c>
      <c r="G298" s="317">
        <v>0</v>
      </c>
      <c r="H298" s="315">
        <v>160</v>
      </c>
      <c r="I298" s="316">
        <v>191163.38</v>
      </c>
      <c r="J298" s="316">
        <v>0</v>
      </c>
      <c r="K298" s="317">
        <v>0</v>
      </c>
      <c r="L298" s="318">
        <v>119</v>
      </c>
      <c r="M298" s="319">
        <v>135860.62</v>
      </c>
      <c r="N298" s="319">
        <v>121700.62</v>
      </c>
      <c r="O298" s="319">
        <v>14160</v>
      </c>
      <c r="P298" s="319">
        <v>0</v>
      </c>
      <c r="Q298" s="320">
        <v>0</v>
      </c>
      <c r="R298" s="321">
        <f t="shared" si="23"/>
        <v>-67</v>
      </c>
      <c r="S298" s="322">
        <f t="shared" si="23"/>
        <v>2053.2799999999988</v>
      </c>
      <c r="T298" s="322">
        <f t="shared" si="24"/>
        <v>0</v>
      </c>
      <c r="U298" s="323">
        <f t="shared" si="24"/>
        <v>0</v>
      </c>
      <c r="V298" s="321">
        <f t="shared" si="25"/>
        <v>-41</v>
      </c>
      <c r="W298" s="322">
        <f t="shared" si="25"/>
        <v>-55302.760000000009</v>
      </c>
      <c r="X298" s="322">
        <f t="shared" si="26"/>
        <v>0</v>
      </c>
      <c r="Y298" s="323">
        <f t="shared" si="26"/>
        <v>0</v>
      </c>
      <c r="Z298" s="311"/>
      <c r="AA298" s="298"/>
      <c r="AB298" s="311">
        <f t="shared" si="22"/>
        <v>0</v>
      </c>
      <c r="AC298" s="311">
        <f t="shared" si="22"/>
        <v>0</v>
      </c>
      <c r="AD298" s="291"/>
      <c r="AE298" s="291"/>
      <c r="AF298" s="291"/>
      <c r="AG298" s="291"/>
      <c r="AH298" s="291"/>
      <c r="AI298" s="291"/>
      <c r="AJ298" s="291"/>
      <c r="AK298" s="291"/>
      <c r="AL298" s="291"/>
    </row>
    <row r="299" spans="1:38" s="312" customFormat="1" ht="13.5" customHeight="1" x14ac:dyDescent="0.25">
      <c r="A299" s="313" t="s">
        <v>742</v>
      </c>
      <c r="B299" s="314" t="s">
        <v>839</v>
      </c>
      <c r="C299" s="314" t="s">
        <v>840</v>
      </c>
      <c r="D299" s="315">
        <v>102</v>
      </c>
      <c r="E299" s="316">
        <v>234360.33000000002</v>
      </c>
      <c r="F299" s="316">
        <v>0</v>
      </c>
      <c r="G299" s="317">
        <v>0</v>
      </c>
      <c r="H299" s="315">
        <v>144</v>
      </c>
      <c r="I299" s="316">
        <v>269211.2</v>
      </c>
      <c r="J299" s="316">
        <v>0</v>
      </c>
      <c r="K299" s="317">
        <v>0</v>
      </c>
      <c r="L299" s="318">
        <v>90</v>
      </c>
      <c r="M299" s="319">
        <v>263074.2</v>
      </c>
      <c r="N299" s="319">
        <v>249394.2</v>
      </c>
      <c r="O299" s="319">
        <v>13680</v>
      </c>
      <c r="P299" s="319">
        <v>0</v>
      </c>
      <c r="Q299" s="320">
        <v>0</v>
      </c>
      <c r="R299" s="321">
        <f t="shared" si="23"/>
        <v>-12</v>
      </c>
      <c r="S299" s="322">
        <f t="shared" si="23"/>
        <v>28713.869999999995</v>
      </c>
      <c r="T299" s="322">
        <f t="shared" si="24"/>
        <v>0</v>
      </c>
      <c r="U299" s="323">
        <f t="shared" si="24"/>
        <v>0</v>
      </c>
      <c r="V299" s="321">
        <f t="shared" si="25"/>
        <v>-54</v>
      </c>
      <c r="W299" s="322">
        <f t="shared" si="25"/>
        <v>-6137</v>
      </c>
      <c r="X299" s="322">
        <f t="shared" si="26"/>
        <v>0</v>
      </c>
      <c r="Y299" s="323">
        <f t="shared" si="26"/>
        <v>0</v>
      </c>
      <c r="Z299" s="311"/>
      <c r="AA299" s="298"/>
      <c r="AB299" s="311">
        <f t="shared" si="22"/>
        <v>0</v>
      </c>
      <c r="AC299" s="311">
        <f t="shared" si="22"/>
        <v>0</v>
      </c>
      <c r="AD299" s="291"/>
      <c r="AE299" s="291"/>
      <c r="AF299" s="291"/>
      <c r="AG299" s="291"/>
      <c r="AH299" s="291"/>
      <c r="AI299" s="291"/>
      <c r="AJ299" s="291"/>
      <c r="AK299" s="291"/>
      <c r="AL299" s="291"/>
    </row>
    <row r="300" spans="1:38" s="312" customFormat="1" ht="13.5" customHeight="1" x14ac:dyDescent="0.25">
      <c r="A300" s="313" t="s">
        <v>742</v>
      </c>
      <c r="B300" s="314" t="s">
        <v>841</v>
      </c>
      <c r="C300" s="314" t="s">
        <v>842</v>
      </c>
      <c r="D300" s="315">
        <v>0</v>
      </c>
      <c r="E300" s="316">
        <v>11720.78</v>
      </c>
      <c r="F300" s="316">
        <v>0</v>
      </c>
      <c r="G300" s="317">
        <v>0</v>
      </c>
      <c r="H300" s="315">
        <v>0</v>
      </c>
      <c r="I300" s="316">
        <v>15589.93</v>
      </c>
      <c r="J300" s="316">
        <v>0</v>
      </c>
      <c r="K300" s="317">
        <v>0</v>
      </c>
      <c r="L300" s="318">
        <v>0</v>
      </c>
      <c r="M300" s="319">
        <v>21698.07</v>
      </c>
      <c r="N300" s="319">
        <v>17378.07</v>
      </c>
      <c r="O300" s="319">
        <v>4320</v>
      </c>
      <c r="P300" s="319">
        <v>0</v>
      </c>
      <c r="Q300" s="320">
        <v>0</v>
      </c>
      <c r="R300" s="321">
        <f t="shared" si="23"/>
        <v>0</v>
      </c>
      <c r="S300" s="322">
        <f t="shared" si="23"/>
        <v>9977.2899999999991</v>
      </c>
      <c r="T300" s="322">
        <f t="shared" si="24"/>
        <v>0</v>
      </c>
      <c r="U300" s="323">
        <f t="shared" si="24"/>
        <v>0</v>
      </c>
      <c r="V300" s="321">
        <f t="shared" si="25"/>
        <v>0</v>
      </c>
      <c r="W300" s="322">
        <f t="shared" si="25"/>
        <v>6108.1399999999994</v>
      </c>
      <c r="X300" s="322">
        <f t="shared" si="26"/>
        <v>0</v>
      </c>
      <c r="Y300" s="323">
        <f t="shared" si="26"/>
        <v>0</v>
      </c>
      <c r="Z300" s="311"/>
      <c r="AA300" s="298"/>
      <c r="AB300" s="311">
        <f t="shared" si="22"/>
        <v>0</v>
      </c>
      <c r="AC300" s="311">
        <f t="shared" si="22"/>
        <v>0</v>
      </c>
      <c r="AD300" s="291"/>
      <c r="AE300" s="291"/>
      <c r="AF300" s="291"/>
      <c r="AG300" s="291"/>
      <c r="AH300" s="291"/>
      <c r="AI300" s="291"/>
      <c r="AJ300" s="291"/>
      <c r="AK300" s="291"/>
      <c r="AL300" s="291"/>
    </row>
    <row r="301" spans="1:38" s="312" customFormat="1" ht="13.5" customHeight="1" x14ac:dyDescent="0.25">
      <c r="A301" s="313" t="s">
        <v>742</v>
      </c>
      <c r="B301" s="314" t="s">
        <v>843</v>
      </c>
      <c r="C301" s="314" t="s">
        <v>844</v>
      </c>
      <c r="D301" s="315">
        <v>37</v>
      </c>
      <c r="E301" s="316">
        <v>26635.64</v>
      </c>
      <c r="F301" s="316">
        <v>0</v>
      </c>
      <c r="G301" s="317">
        <v>0</v>
      </c>
      <c r="H301" s="315">
        <v>46</v>
      </c>
      <c r="I301" s="316">
        <v>37635.599999999999</v>
      </c>
      <c r="J301" s="316">
        <v>0</v>
      </c>
      <c r="K301" s="317">
        <v>0</v>
      </c>
      <c r="L301" s="318">
        <v>50</v>
      </c>
      <c r="M301" s="319">
        <v>46636</v>
      </c>
      <c r="N301" s="319">
        <v>36436</v>
      </c>
      <c r="O301" s="319">
        <v>10200</v>
      </c>
      <c r="P301" s="319">
        <v>0</v>
      </c>
      <c r="Q301" s="320">
        <v>0</v>
      </c>
      <c r="R301" s="321">
        <f t="shared" si="23"/>
        <v>13</v>
      </c>
      <c r="S301" s="322">
        <f t="shared" si="23"/>
        <v>20000.36</v>
      </c>
      <c r="T301" s="322">
        <f t="shared" si="24"/>
        <v>0</v>
      </c>
      <c r="U301" s="323">
        <f t="shared" si="24"/>
        <v>0</v>
      </c>
      <c r="V301" s="321">
        <f t="shared" si="25"/>
        <v>4</v>
      </c>
      <c r="W301" s="322">
        <f t="shared" si="25"/>
        <v>9000.4000000000015</v>
      </c>
      <c r="X301" s="322">
        <f t="shared" si="26"/>
        <v>0</v>
      </c>
      <c r="Y301" s="323">
        <f t="shared" si="26"/>
        <v>0</v>
      </c>
      <c r="Z301" s="311"/>
      <c r="AA301" s="298"/>
      <c r="AB301" s="311">
        <f t="shared" si="22"/>
        <v>0</v>
      </c>
      <c r="AC301" s="311">
        <f t="shared" si="22"/>
        <v>0</v>
      </c>
      <c r="AD301" s="291"/>
      <c r="AE301" s="291"/>
      <c r="AF301" s="291"/>
      <c r="AG301" s="291"/>
      <c r="AH301" s="291"/>
      <c r="AI301" s="291"/>
      <c r="AJ301" s="291"/>
      <c r="AK301" s="291"/>
      <c r="AL301" s="291"/>
    </row>
    <row r="302" spans="1:38" s="312" customFormat="1" ht="13.5" customHeight="1" x14ac:dyDescent="0.25">
      <c r="A302" s="313" t="s">
        <v>742</v>
      </c>
      <c r="B302" s="314" t="s">
        <v>845</v>
      </c>
      <c r="C302" s="314" t="s">
        <v>45</v>
      </c>
      <c r="D302" s="315">
        <v>3003</v>
      </c>
      <c r="E302" s="316">
        <v>3980994.53</v>
      </c>
      <c r="F302" s="316">
        <v>2490</v>
      </c>
      <c r="G302" s="317">
        <v>5034987.879999999</v>
      </c>
      <c r="H302" s="315">
        <v>3128</v>
      </c>
      <c r="I302" s="316">
        <v>6994465.0599999987</v>
      </c>
      <c r="J302" s="316">
        <v>4758</v>
      </c>
      <c r="K302" s="317">
        <v>7165111.8699999945</v>
      </c>
      <c r="L302" s="318">
        <v>2556</v>
      </c>
      <c r="M302" s="319">
        <v>4245696.26</v>
      </c>
      <c r="N302" s="319">
        <v>3991776.2600000002</v>
      </c>
      <c r="O302" s="319">
        <v>253920</v>
      </c>
      <c r="P302" s="319">
        <v>732</v>
      </c>
      <c r="Q302" s="320">
        <v>7415883.7899999991</v>
      </c>
      <c r="R302" s="321">
        <f t="shared" si="23"/>
        <v>-447</v>
      </c>
      <c r="S302" s="322">
        <f t="shared" si="23"/>
        <v>264701.73</v>
      </c>
      <c r="T302" s="322">
        <f t="shared" si="24"/>
        <v>-1758</v>
      </c>
      <c r="U302" s="323">
        <f t="shared" si="24"/>
        <v>2380895.91</v>
      </c>
      <c r="V302" s="321">
        <f t="shared" si="25"/>
        <v>-572</v>
      </c>
      <c r="W302" s="322">
        <f t="shared" si="25"/>
        <v>-2748768.7999999989</v>
      </c>
      <c r="X302" s="322">
        <f t="shared" si="26"/>
        <v>-4026</v>
      </c>
      <c r="Y302" s="323">
        <f t="shared" si="26"/>
        <v>250771.92000000458</v>
      </c>
      <c r="Z302" s="311"/>
      <c r="AA302" s="298"/>
      <c r="AB302" s="311">
        <f t="shared" si="22"/>
        <v>0</v>
      </c>
      <c r="AC302" s="311">
        <f t="shared" si="22"/>
        <v>0</v>
      </c>
      <c r="AD302" s="291"/>
      <c r="AE302" s="291"/>
      <c r="AF302" s="291"/>
      <c r="AG302" s="291"/>
      <c r="AH302" s="291"/>
      <c r="AI302" s="291"/>
      <c r="AJ302" s="291"/>
      <c r="AK302" s="291"/>
      <c r="AL302" s="291"/>
    </row>
    <row r="303" spans="1:38" s="312" customFormat="1" ht="13.5" customHeight="1" x14ac:dyDescent="0.25">
      <c r="A303" s="313" t="s">
        <v>742</v>
      </c>
      <c r="B303" s="314" t="s">
        <v>846</v>
      </c>
      <c r="C303" s="314" t="s">
        <v>847</v>
      </c>
      <c r="D303" s="315">
        <v>85</v>
      </c>
      <c r="E303" s="316">
        <v>27274.16</v>
      </c>
      <c r="F303" s="316">
        <v>0</v>
      </c>
      <c r="G303" s="317">
        <v>0</v>
      </c>
      <c r="H303" s="315">
        <v>113</v>
      </c>
      <c r="I303" s="316">
        <v>45896.399999999994</v>
      </c>
      <c r="J303" s="316">
        <v>0</v>
      </c>
      <c r="K303" s="317">
        <v>0</v>
      </c>
      <c r="L303" s="318">
        <v>63</v>
      </c>
      <c r="M303" s="319">
        <v>51502</v>
      </c>
      <c r="N303" s="319">
        <v>31582.000000000004</v>
      </c>
      <c r="O303" s="319">
        <v>19920</v>
      </c>
      <c r="P303" s="319">
        <v>0</v>
      </c>
      <c r="Q303" s="320">
        <v>0</v>
      </c>
      <c r="R303" s="321">
        <f t="shared" si="23"/>
        <v>-22</v>
      </c>
      <c r="S303" s="322">
        <f t="shared" si="23"/>
        <v>24227.84</v>
      </c>
      <c r="T303" s="322">
        <f t="shared" si="24"/>
        <v>0</v>
      </c>
      <c r="U303" s="323">
        <f t="shared" si="24"/>
        <v>0</v>
      </c>
      <c r="V303" s="321">
        <f t="shared" si="25"/>
        <v>-50</v>
      </c>
      <c r="W303" s="322">
        <f t="shared" si="25"/>
        <v>5605.6000000000058</v>
      </c>
      <c r="X303" s="322">
        <f t="shared" si="26"/>
        <v>0</v>
      </c>
      <c r="Y303" s="323">
        <f t="shared" si="26"/>
        <v>0</v>
      </c>
      <c r="Z303" s="311"/>
      <c r="AA303" s="298"/>
      <c r="AB303" s="311">
        <f t="shared" si="22"/>
        <v>0</v>
      </c>
      <c r="AC303" s="311">
        <f t="shared" si="22"/>
        <v>0</v>
      </c>
      <c r="AD303" s="291"/>
      <c r="AE303" s="291"/>
      <c r="AF303" s="291"/>
      <c r="AG303" s="291"/>
      <c r="AH303" s="291"/>
      <c r="AI303" s="291"/>
      <c r="AJ303" s="291"/>
      <c r="AK303" s="291"/>
      <c r="AL303" s="291"/>
    </row>
    <row r="304" spans="1:38" s="312" customFormat="1" ht="13.5" customHeight="1" x14ac:dyDescent="0.25">
      <c r="A304" s="313" t="s">
        <v>742</v>
      </c>
      <c r="B304" s="314" t="s">
        <v>848</v>
      </c>
      <c r="C304" s="314" t="s">
        <v>849</v>
      </c>
      <c r="D304" s="315">
        <v>29</v>
      </c>
      <c r="E304" s="316">
        <v>9638.08</v>
      </c>
      <c r="F304" s="316">
        <v>0</v>
      </c>
      <c r="G304" s="317">
        <v>0</v>
      </c>
      <c r="H304" s="315">
        <v>38</v>
      </c>
      <c r="I304" s="316">
        <v>16459</v>
      </c>
      <c r="J304" s="316">
        <v>0</v>
      </c>
      <c r="K304" s="317">
        <v>0</v>
      </c>
      <c r="L304" s="318">
        <v>30</v>
      </c>
      <c r="M304" s="319">
        <v>32936.5</v>
      </c>
      <c r="N304" s="319">
        <v>12776.5</v>
      </c>
      <c r="O304" s="319">
        <v>20160</v>
      </c>
      <c r="P304" s="319">
        <v>0</v>
      </c>
      <c r="Q304" s="320">
        <v>0</v>
      </c>
      <c r="R304" s="321">
        <f t="shared" si="23"/>
        <v>1</v>
      </c>
      <c r="S304" s="322">
        <f t="shared" si="23"/>
        <v>23298.42</v>
      </c>
      <c r="T304" s="322">
        <f t="shared" si="24"/>
        <v>0</v>
      </c>
      <c r="U304" s="323">
        <f t="shared" si="24"/>
        <v>0</v>
      </c>
      <c r="V304" s="321">
        <f t="shared" si="25"/>
        <v>-8</v>
      </c>
      <c r="W304" s="322">
        <f t="shared" si="25"/>
        <v>16477.5</v>
      </c>
      <c r="X304" s="322">
        <f t="shared" si="26"/>
        <v>0</v>
      </c>
      <c r="Y304" s="323">
        <f t="shared" si="26"/>
        <v>0</v>
      </c>
      <c r="Z304" s="311"/>
      <c r="AA304" s="298"/>
      <c r="AB304" s="311">
        <f t="shared" si="22"/>
        <v>0</v>
      </c>
      <c r="AC304" s="311">
        <f t="shared" si="22"/>
        <v>0</v>
      </c>
      <c r="AD304" s="291"/>
      <c r="AE304" s="291"/>
      <c r="AF304" s="291"/>
      <c r="AG304" s="291"/>
      <c r="AH304" s="291"/>
      <c r="AI304" s="291"/>
      <c r="AJ304" s="291"/>
      <c r="AK304" s="291"/>
      <c r="AL304" s="291"/>
    </row>
    <row r="305" spans="1:38" s="312" customFormat="1" ht="13.5" customHeight="1" x14ac:dyDescent="0.25">
      <c r="A305" s="313" t="s">
        <v>742</v>
      </c>
      <c r="B305" s="314" t="s">
        <v>850</v>
      </c>
      <c r="C305" s="314" t="s">
        <v>851</v>
      </c>
      <c r="D305" s="315">
        <v>112</v>
      </c>
      <c r="E305" s="316">
        <v>40232.14</v>
      </c>
      <c r="F305" s="316">
        <v>0</v>
      </c>
      <c r="G305" s="317">
        <v>0</v>
      </c>
      <c r="H305" s="315">
        <v>92</v>
      </c>
      <c r="I305" s="316">
        <v>51626.600000000006</v>
      </c>
      <c r="J305" s="316">
        <v>0</v>
      </c>
      <c r="K305" s="317">
        <v>0</v>
      </c>
      <c r="L305" s="318">
        <v>53</v>
      </c>
      <c r="M305" s="319">
        <v>53214.2</v>
      </c>
      <c r="N305" s="319">
        <v>31854.199999999997</v>
      </c>
      <c r="O305" s="319">
        <v>21360</v>
      </c>
      <c r="P305" s="319">
        <v>0</v>
      </c>
      <c r="Q305" s="320">
        <v>0</v>
      </c>
      <c r="R305" s="321">
        <f t="shared" si="23"/>
        <v>-59</v>
      </c>
      <c r="S305" s="322">
        <f t="shared" si="23"/>
        <v>12982.059999999998</v>
      </c>
      <c r="T305" s="322">
        <f t="shared" si="24"/>
        <v>0</v>
      </c>
      <c r="U305" s="323">
        <f t="shared" si="24"/>
        <v>0</v>
      </c>
      <c r="V305" s="321">
        <f t="shared" si="25"/>
        <v>-39</v>
      </c>
      <c r="W305" s="322">
        <f t="shared" si="25"/>
        <v>1587.5999999999913</v>
      </c>
      <c r="X305" s="322">
        <f t="shared" si="26"/>
        <v>0</v>
      </c>
      <c r="Y305" s="323">
        <f t="shared" si="26"/>
        <v>0</v>
      </c>
      <c r="Z305" s="311"/>
      <c r="AA305" s="298"/>
      <c r="AB305" s="311">
        <f t="shared" si="22"/>
        <v>0</v>
      </c>
      <c r="AC305" s="311">
        <f t="shared" si="22"/>
        <v>0</v>
      </c>
      <c r="AD305" s="291"/>
      <c r="AE305" s="291"/>
      <c r="AF305" s="291"/>
      <c r="AG305" s="291"/>
      <c r="AH305" s="291"/>
      <c r="AI305" s="291"/>
      <c r="AJ305" s="291"/>
      <c r="AK305" s="291"/>
      <c r="AL305" s="291"/>
    </row>
    <row r="306" spans="1:38" s="312" customFormat="1" ht="13.5" customHeight="1" x14ac:dyDescent="0.25">
      <c r="A306" s="313" t="s">
        <v>742</v>
      </c>
      <c r="B306" s="314" t="s">
        <v>852</v>
      </c>
      <c r="C306" s="314" t="s">
        <v>853</v>
      </c>
      <c r="D306" s="315">
        <v>4939</v>
      </c>
      <c r="E306" s="316">
        <v>246163.02</v>
      </c>
      <c r="F306" s="316">
        <v>0</v>
      </c>
      <c r="G306" s="317">
        <v>0</v>
      </c>
      <c r="H306" s="315">
        <v>3778</v>
      </c>
      <c r="I306" s="316">
        <v>328925.68</v>
      </c>
      <c r="J306" s="316">
        <v>0</v>
      </c>
      <c r="K306" s="317">
        <v>0</v>
      </c>
      <c r="L306" s="318">
        <v>3199</v>
      </c>
      <c r="M306" s="319">
        <v>238362.02000000002</v>
      </c>
      <c r="N306" s="319">
        <v>200442.02000000002</v>
      </c>
      <c r="O306" s="319">
        <v>37920</v>
      </c>
      <c r="P306" s="319">
        <v>0</v>
      </c>
      <c r="Q306" s="320">
        <v>0</v>
      </c>
      <c r="R306" s="321">
        <f t="shared" si="23"/>
        <v>-1740</v>
      </c>
      <c r="S306" s="322">
        <f t="shared" si="23"/>
        <v>-7800.9999999999709</v>
      </c>
      <c r="T306" s="322">
        <f t="shared" si="24"/>
        <v>0</v>
      </c>
      <c r="U306" s="323">
        <f t="shared" si="24"/>
        <v>0</v>
      </c>
      <c r="V306" s="321">
        <f t="shared" si="25"/>
        <v>-579</v>
      </c>
      <c r="W306" s="322">
        <f t="shared" si="25"/>
        <v>-90563.659999999974</v>
      </c>
      <c r="X306" s="322">
        <f t="shared" si="26"/>
        <v>0</v>
      </c>
      <c r="Y306" s="323">
        <f t="shared" si="26"/>
        <v>0</v>
      </c>
      <c r="Z306" s="311"/>
      <c r="AA306" s="298"/>
      <c r="AB306" s="311">
        <f t="shared" si="22"/>
        <v>0</v>
      </c>
      <c r="AC306" s="311">
        <f t="shared" si="22"/>
        <v>0</v>
      </c>
      <c r="AD306" s="291"/>
      <c r="AE306" s="291"/>
      <c r="AF306" s="291"/>
      <c r="AG306" s="291"/>
      <c r="AH306" s="291"/>
      <c r="AI306" s="291"/>
      <c r="AJ306" s="291"/>
      <c r="AK306" s="291"/>
      <c r="AL306" s="291"/>
    </row>
    <row r="307" spans="1:38" s="312" customFormat="1" ht="13.5" customHeight="1" x14ac:dyDescent="0.25">
      <c r="A307" s="313" t="s">
        <v>742</v>
      </c>
      <c r="B307" s="314" t="s">
        <v>854</v>
      </c>
      <c r="C307" s="314" t="s">
        <v>855</v>
      </c>
      <c r="D307" s="315">
        <v>3211</v>
      </c>
      <c r="E307" s="316">
        <v>691854.37</v>
      </c>
      <c r="F307" s="316">
        <v>0</v>
      </c>
      <c r="G307" s="317">
        <v>0</v>
      </c>
      <c r="H307" s="315">
        <v>3142</v>
      </c>
      <c r="I307" s="316">
        <v>1011387.66</v>
      </c>
      <c r="J307" s="316">
        <v>0</v>
      </c>
      <c r="K307" s="317">
        <v>0</v>
      </c>
      <c r="L307" s="318">
        <v>1562</v>
      </c>
      <c r="M307" s="319">
        <v>629504.43000000005</v>
      </c>
      <c r="N307" s="319">
        <v>605144.43000000005</v>
      </c>
      <c r="O307" s="319">
        <v>24360</v>
      </c>
      <c r="P307" s="319">
        <v>0</v>
      </c>
      <c r="Q307" s="320">
        <v>0</v>
      </c>
      <c r="R307" s="321">
        <f t="shared" si="23"/>
        <v>-1649</v>
      </c>
      <c r="S307" s="322">
        <f t="shared" si="23"/>
        <v>-62349.939999999944</v>
      </c>
      <c r="T307" s="322">
        <f t="shared" si="24"/>
        <v>0</v>
      </c>
      <c r="U307" s="323">
        <f t="shared" si="24"/>
        <v>0</v>
      </c>
      <c r="V307" s="321">
        <f t="shared" si="25"/>
        <v>-1580</v>
      </c>
      <c r="W307" s="322">
        <f t="shared" si="25"/>
        <v>-381883.23</v>
      </c>
      <c r="X307" s="322">
        <f t="shared" si="26"/>
        <v>0</v>
      </c>
      <c r="Y307" s="323">
        <f t="shared" si="26"/>
        <v>0</v>
      </c>
      <c r="Z307" s="311"/>
      <c r="AA307" s="298"/>
      <c r="AB307" s="311">
        <f t="shared" si="22"/>
        <v>0</v>
      </c>
      <c r="AC307" s="311">
        <f t="shared" si="22"/>
        <v>0</v>
      </c>
      <c r="AD307" s="291"/>
      <c r="AE307" s="291"/>
      <c r="AF307" s="291"/>
      <c r="AG307" s="291"/>
      <c r="AH307" s="291"/>
      <c r="AI307" s="291"/>
      <c r="AJ307" s="291"/>
      <c r="AK307" s="291"/>
      <c r="AL307" s="291"/>
    </row>
    <row r="308" spans="1:38" s="312" customFormat="1" ht="13.5" customHeight="1" x14ac:dyDescent="0.25">
      <c r="A308" s="313" t="s">
        <v>742</v>
      </c>
      <c r="B308" s="314" t="s">
        <v>856</v>
      </c>
      <c r="C308" s="314" t="s">
        <v>857</v>
      </c>
      <c r="D308" s="315">
        <v>401</v>
      </c>
      <c r="E308" s="316">
        <v>145229.6</v>
      </c>
      <c r="F308" s="316">
        <v>0</v>
      </c>
      <c r="G308" s="317">
        <v>0</v>
      </c>
      <c r="H308" s="315">
        <v>375</v>
      </c>
      <c r="I308" s="316">
        <v>169846.7</v>
      </c>
      <c r="J308" s="316">
        <v>0</v>
      </c>
      <c r="K308" s="317">
        <v>0</v>
      </c>
      <c r="L308" s="318">
        <v>83</v>
      </c>
      <c r="M308" s="319">
        <v>198032.8</v>
      </c>
      <c r="N308" s="319">
        <v>163472.79999999999</v>
      </c>
      <c r="O308" s="319">
        <v>34560</v>
      </c>
      <c r="P308" s="319">
        <v>0</v>
      </c>
      <c r="Q308" s="320">
        <v>0</v>
      </c>
      <c r="R308" s="321">
        <f t="shared" si="23"/>
        <v>-318</v>
      </c>
      <c r="S308" s="322">
        <f t="shared" si="23"/>
        <v>52803.199999999983</v>
      </c>
      <c r="T308" s="322">
        <f t="shared" si="24"/>
        <v>0</v>
      </c>
      <c r="U308" s="323">
        <f t="shared" si="24"/>
        <v>0</v>
      </c>
      <c r="V308" s="321">
        <f t="shared" si="25"/>
        <v>-292</v>
      </c>
      <c r="W308" s="322">
        <f t="shared" si="25"/>
        <v>28186.099999999977</v>
      </c>
      <c r="X308" s="322">
        <f t="shared" si="26"/>
        <v>0</v>
      </c>
      <c r="Y308" s="323">
        <f t="shared" si="26"/>
        <v>0</v>
      </c>
      <c r="Z308" s="311"/>
      <c r="AA308" s="298"/>
      <c r="AB308" s="311">
        <f t="shared" si="22"/>
        <v>0</v>
      </c>
      <c r="AC308" s="311">
        <f t="shared" si="22"/>
        <v>0</v>
      </c>
      <c r="AD308" s="291"/>
      <c r="AE308" s="291"/>
      <c r="AF308" s="291"/>
      <c r="AG308" s="291"/>
      <c r="AH308" s="291"/>
      <c r="AI308" s="291"/>
      <c r="AJ308" s="291"/>
      <c r="AK308" s="291"/>
      <c r="AL308" s="291"/>
    </row>
    <row r="309" spans="1:38" s="312" customFormat="1" ht="13.5" customHeight="1" x14ac:dyDescent="0.25">
      <c r="A309" s="313" t="s">
        <v>742</v>
      </c>
      <c r="B309" s="314" t="s">
        <v>858</v>
      </c>
      <c r="C309" s="314" t="s">
        <v>859</v>
      </c>
      <c r="D309" s="315">
        <v>1808</v>
      </c>
      <c r="E309" s="316">
        <v>541649.1</v>
      </c>
      <c r="F309" s="316">
        <v>0</v>
      </c>
      <c r="G309" s="317">
        <v>0</v>
      </c>
      <c r="H309" s="315">
        <v>1446</v>
      </c>
      <c r="I309" s="316">
        <v>732954.67</v>
      </c>
      <c r="J309" s="316">
        <v>0</v>
      </c>
      <c r="K309" s="317">
        <v>0</v>
      </c>
      <c r="L309" s="318">
        <v>383</v>
      </c>
      <c r="M309" s="319">
        <v>513083.12999999995</v>
      </c>
      <c r="N309" s="319">
        <v>469883.12999999995</v>
      </c>
      <c r="O309" s="319">
        <v>43200</v>
      </c>
      <c r="P309" s="319">
        <v>0</v>
      </c>
      <c r="Q309" s="320">
        <v>0</v>
      </c>
      <c r="R309" s="321">
        <f t="shared" si="23"/>
        <v>-1425</v>
      </c>
      <c r="S309" s="322">
        <f t="shared" si="23"/>
        <v>-28565.97000000003</v>
      </c>
      <c r="T309" s="322">
        <f t="shared" si="24"/>
        <v>0</v>
      </c>
      <c r="U309" s="323">
        <f t="shared" si="24"/>
        <v>0</v>
      </c>
      <c r="V309" s="321">
        <f t="shared" si="25"/>
        <v>-1063</v>
      </c>
      <c r="W309" s="322">
        <f t="shared" si="25"/>
        <v>-219871.5400000001</v>
      </c>
      <c r="X309" s="322">
        <f t="shared" si="26"/>
        <v>0</v>
      </c>
      <c r="Y309" s="323">
        <f t="shared" si="26"/>
        <v>0</v>
      </c>
      <c r="Z309" s="311"/>
      <c r="AA309" s="298"/>
      <c r="AB309" s="311">
        <f t="shared" si="22"/>
        <v>0</v>
      </c>
      <c r="AC309" s="311">
        <f t="shared" si="22"/>
        <v>0</v>
      </c>
      <c r="AD309" s="291"/>
      <c r="AE309" s="291"/>
      <c r="AF309" s="291"/>
      <c r="AG309" s="291"/>
      <c r="AH309" s="291"/>
      <c r="AI309" s="291"/>
      <c r="AJ309" s="291"/>
      <c r="AK309" s="291"/>
      <c r="AL309" s="291"/>
    </row>
    <row r="310" spans="1:38" s="312" customFormat="1" ht="13.5" customHeight="1" x14ac:dyDescent="0.25">
      <c r="A310" s="313" t="s">
        <v>742</v>
      </c>
      <c r="B310" s="314" t="s">
        <v>860</v>
      </c>
      <c r="C310" s="314" t="s">
        <v>861</v>
      </c>
      <c r="D310" s="315">
        <v>325</v>
      </c>
      <c r="E310" s="316">
        <v>74626.149999999994</v>
      </c>
      <c r="F310" s="316">
        <v>0</v>
      </c>
      <c r="G310" s="317">
        <v>0</v>
      </c>
      <c r="H310" s="315">
        <v>362</v>
      </c>
      <c r="I310" s="316">
        <v>128843.44</v>
      </c>
      <c r="J310" s="316">
        <v>0</v>
      </c>
      <c r="K310" s="317">
        <v>0</v>
      </c>
      <c r="L310" s="318">
        <v>148</v>
      </c>
      <c r="M310" s="319">
        <v>89796.459999999992</v>
      </c>
      <c r="N310" s="319">
        <v>72636.459999999992</v>
      </c>
      <c r="O310" s="319">
        <v>17160</v>
      </c>
      <c r="P310" s="319">
        <v>0</v>
      </c>
      <c r="Q310" s="320">
        <v>0</v>
      </c>
      <c r="R310" s="321">
        <f t="shared" si="23"/>
        <v>-177</v>
      </c>
      <c r="S310" s="322">
        <f t="shared" si="23"/>
        <v>15170.309999999998</v>
      </c>
      <c r="T310" s="322">
        <f t="shared" si="24"/>
        <v>0</v>
      </c>
      <c r="U310" s="323">
        <f t="shared" si="24"/>
        <v>0</v>
      </c>
      <c r="V310" s="321">
        <f t="shared" si="25"/>
        <v>-214</v>
      </c>
      <c r="W310" s="322">
        <f t="shared" si="25"/>
        <v>-39046.98000000001</v>
      </c>
      <c r="X310" s="322">
        <f t="shared" si="26"/>
        <v>0</v>
      </c>
      <c r="Y310" s="323">
        <f t="shared" si="26"/>
        <v>0</v>
      </c>
      <c r="Z310" s="311"/>
      <c r="AA310" s="298"/>
      <c r="AB310" s="311">
        <f t="shared" si="22"/>
        <v>0</v>
      </c>
      <c r="AC310" s="311">
        <f t="shared" si="22"/>
        <v>0</v>
      </c>
      <c r="AD310" s="291"/>
      <c r="AE310" s="291"/>
      <c r="AF310" s="291"/>
      <c r="AG310" s="291"/>
      <c r="AH310" s="291"/>
      <c r="AI310" s="291"/>
      <c r="AJ310" s="291"/>
      <c r="AK310" s="291"/>
      <c r="AL310" s="291"/>
    </row>
    <row r="311" spans="1:38" s="312" customFormat="1" ht="13.5" customHeight="1" x14ac:dyDescent="0.25">
      <c r="A311" s="313" t="s">
        <v>742</v>
      </c>
      <c r="B311" s="314" t="s">
        <v>862</v>
      </c>
      <c r="C311" s="314" t="s">
        <v>863</v>
      </c>
      <c r="D311" s="315">
        <v>506</v>
      </c>
      <c r="E311" s="316">
        <v>74474.09</v>
      </c>
      <c r="F311" s="316">
        <v>0</v>
      </c>
      <c r="G311" s="317">
        <v>0</v>
      </c>
      <c r="H311" s="315">
        <v>305</v>
      </c>
      <c r="I311" s="316">
        <v>230613.43</v>
      </c>
      <c r="J311" s="316">
        <v>0</v>
      </c>
      <c r="K311" s="317">
        <v>0</v>
      </c>
      <c r="L311" s="318">
        <v>248</v>
      </c>
      <c r="M311" s="319">
        <v>175763.57</v>
      </c>
      <c r="N311" s="319">
        <v>140603.57</v>
      </c>
      <c r="O311" s="319">
        <v>35160</v>
      </c>
      <c r="P311" s="319">
        <v>0</v>
      </c>
      <c r="Q311" s="320">
        <v>0</v>
      </c>
      <c r="R311" s="321">
        <f t="shared" si="23"/>
        <v>-258</v>
      </c>
      <c r="S311" s="322">
        <f t="shared" si="23"/>
        <v>101289.48000000001</v>
      </c>
      <c r="T311" s="322">
        <f t="shared" si="24"/>
        <v>0</v>
      </c>
      <c r="U311" s="323">
        <f t="shared" si="24"/>
        <v>0</v>
      </c>
      <c r="V311" s="321">
        <f t="shared" si="25"/>
        <v>-57</v>
      </c>
      <c r="W311" s="322">
        <f t="shared" si="25"/>
        <v>-54849.859999999986</v>
      </c>
      <c r="X311" s="322">
        <f t="shared" si="26"/>
        <v>0</v>
      </c>
      <c r="Y311" s="323">
        <f t="shared" si="26"/>
        <v>0</v>
      </c>
      <c r="Z311" s="311"/>
      <c r="AA311" s="298"/>
      <c r="AB311" s="311">
        <f t="shared" ref="AB311:AC367" si="27">P311-F311-T311</f>
        <v>0</v>
      </c>
      <c r="AC311" s="311">
        <f t="shared" si="27"/>
        <v>0</v>
      </c>
      <c r="AD311" s="291"/>
      <c r="AE311" s="291"/>
      <c r="AF311" s="291"/>
      <c r="AG311" s="291"/>
      <c r="AH311" s="291"/>
      <c r="AI311" s="291"/>
      <c r="AJ311" s="291"/>
      <c r="AK311" s="291"/>
      <c r="AL311" s="291"/>
    </row>
    <row r="312" spans="1:38" s="312" customFormat="1" ht="13.5" customHeight="1" x14ac:dyDescent="0.25">
      <c r="A312" s="313" t="s">
        <v>742</v>
      </c>
      <c r="B312" s="314" t="s">
        <v>864</v>
      </c>
      <c r="C312" s="314" t="s">
        <v>865</v>
      </c>
      <c r="D312" s="315">
        <v>280</v>
      </c>
      <c r="E312" s="316">
        <v>89017</v>
      </c>
      <c r="F312" s="316">
        <v>0</v>
      </c>
      <c r="G312" s="317">
        <v>0</v>
      </c>
      <c r="H312" s="315">
        <v>178</v>
      </c>
      <c r="I312" s="316">
        <v>151245.76000000001</v>
      </c>
      <c r="J312" s="316">
        <v>0</v>
      </c>
      <c r="K312" s="317">
        <v>0</v>
      </c>
      <c r="L312" s="318">
        <v>163</v>
      </c>
      <c r="M312" s="319">
        <v>131034.94</v>
      </c>
      <c r="N312" s="319">
        <v>74154.94</v>
      </c>
      <c r="O312" s="319">
        <v>56880</v>
      </c>
      <c r="P312" s="319">
        <v>0</v>
      </c>
      <c r="Q312" s="320">
        <v>0</v>
      </c>
      <c r="R312" s="321">
        <f t="shared" si="23"/>
        <v>-117</v>
      </c>
      <c r="S312" s="322">
        <f t="shared" si="23"/>
        <v>42017.94</v>
      </c>
      <c r="T312" s="322">
        <f t="shared" si="24"/>
        <v>0</v>
      </c>
      <c r="U312" s="323">
        <f t="shared" si="24"/>
        <v>0</v>
      </c>
      <c r="V312" s="321">
        <f t="shared" si="25"/>
        <v>-15</v>
      </c>
      <c r="W312" s="322">
        <f t="shared" si="25"/>
        <v>-20210.820000000007</v>
      </c>
      <c r="X312" s="322">
        <f t="shared" si="26"/>
        <v>0</v>
      </c>
      <c r="Y312" s="323">
        <f t="shared" si="26"/>
        <v>0</v>
      </c>
      <c r="Z312" s="311"/>
      <c r="AA312" s="298"/>
      <c r="AB312" s="311">
        <f t="shared" si="27"/>
        <v>0</v>
      </c>
      <c r="AC312" s="311">
        <f t="shared" si="27"/>
        <v>0</v>
      </c>
      <c r="AD312" s="291"/>
      <c r="AE312" s="291"/>
      <c r="AF312" s="291"/>
      <c r="AG312" s="291"/>
      <c r="AH312" s="291"/>
      <c r="AI312" s="291"/>
      <c r="AJ312" s="291"/>
      <c r="AK312" s="291"/>
      <c r="AL312" s="291"/>
    </row>
    <row r="313" spans="1:38" s="312" customFormat="1" ht="13.5" customHeight="1" x14ac:dyDescent="0.25">
      <c r="A313" s="313" t="s">
        <v>742</v>
      </c>
      <c r="B313" s="314" t="s">
        <v>866</v>
      </c>
      <c r="C313" s="314" t="s">
        <v>867</v>
      </c>
      <c r="D313" s="315">
        <v>175</v>
      </c>
      <c r="E313" s="316">
        <v>59619</v>
      </c>
      <c r="F313" s="316">
        <v>0</v>
      </c>
      <c r="G313" s="317">
        <v>0</v>
      </c>
      <c r="H313" s="315">
        <v>198</v>
      </c>
      <c r="I313" s="316">
        <v>98181.4</v>
      </c>
      <c r="J313" s="316">
        <v>0</v>
      </c>
      <c r="K313" s="317">
        <v>0</v>
      </c>
      <c r="L313" s="318">
        <v>5</v>
      </c>
      <c r="M313" s="319">
        <v>30433</v>
      </c>
      <c r="N313" s="319">
        <v>21073</v>
      </c>
      <c r="O313" s="319">
        <v>9360</v>
      </c>
      <c r="P313" s="319">
        <v>0</v>
      </c>
      <c r="Q313" s="320">
        <v>0</v>
      </c>
      <c r="R313" s="321">
        <f t="shared" ref="R313:S366" si="28">L313-D313</f>
        <v>-170</v>
      </c>
      <c r="S313" s="322">
        <f t="shared" si="28"/>
        <v>-29186</v>
      </c>
      <c r="T313" s="322">
        <f t="shared" si="24"/>
        <v>0</v>
      </c>
      <c r="U313" s="323">
        <f t="shared" si="24"/>
        <v>0</v>
      </c>
      <c r="V313" s="321">
        <f t="shared" si="25"/>
        <v>-193</v>
      </c>
      <c r="W313" s="322">
        <f t="shared" si="25"/>
        <v>-67748.399999999994</v>
      </c>
      <c r="X313" s="322">
        <f t="shared" si="26"/>
        <v>0</v>
      </c>
      <c r="Y313" s="323">
        <f t="shared" si="26"/>
        <v>0</v>
      </c>
      <c r="Z313" s="311"/>
      <c r="AA313" s="298"/>
      <c r="AB313" s="311">
        <f t="shared" si="27"/>
        <v>0</v>
      </c>
      <c r="AC313" s="311">
        <f t="shared" si="27"/>
        <v>0</v>
      </c>
      <c r="AD313" s="291"/>
      <c r="AE313" s="291"/>
      <c r="AF313" s="291"/>
      <c r="AG313" s="291"/>
      <c r="AH313" s="291"/>
      <c r="AI313" s="291"/>
      <c r="AJ313" s="291"/>
      <c r="AK313" s="291"/>
      <c r="AL313" s="291"/>
    </row>
    <row r="314" spans="1:38" s="312" customFormat="1" ht="13.5" customHeight="1" x14ac:dyDescent="0.25">
      <c r="A314" s="313" t="s">
        <v>742</v>
      </c>
      <c r="B314" s="314" t="s">
        <v>868</v>
      </c>
      <c r="C314" s="314" t="s">
        <v>869</v>
      </c>
      <c r="D314" s="315">
        <v>0</v>
      </c>
      <c r="E314" s="316">
        <v>66</v>
      </c>
      <c r="F314" s="316">
        <v>0</v>
      </c>
      <c r="G314" s="317">
        <v>0</v>
      </c>
      <c r="H314" s="315">
        <v>0</v>
      </c>
      <c r="I314" s="316">
        <v>88</v>
      </c>
      <c r="J314" s="316">
        <v>0</v>
      </c>
      <c r="K314" s="317">
        <v>0</v>
      </c>
      <c r="L314" s="318">
        <v>0</v>
      </c>
      <c r="M314" s="319">
        <v>22</v>
      </c>
      <c r="N314" s="319">
        <v>22</v>
      </c>
      <c r="O314" s="319">
        <v>0</v>
      </c>
      <c r="P314" s="319">
        <v>0</v>
      </c>
      <c r="Q314" s="320">
        <v>0</v>
      </c>
      <c r="R314" s="321">
        <f t="shared" si="28"/>
        <v>0</v>
      </c>
      <c r="S314" s="322">
        <f t="shared" si="28"/>
        <v>-44</v>
      </c>
      <c r="T314" s="322">
        <f t="shared" ref="T314:U366" si="29">P314-F314</f>
        <v>0</v>
      </c>
      <c r="U314" s="323">
        <f t="shared" si="29"/>
        <v>0</v>
      </c>
      <c r="V314" s="321">
        <f t="shared" si="25"/>
        <v>0</v>
      </c>
      <c r="W314" s="322">
        <f t="shared" si="25"/>
        <v>-66</v>
      </c>
      <c r="X314" s="322">
        <f t="shared" si="26"/>
        <v>0</v>
      </c>
      <c r="Y314" s="323">
        <f t="shared" si="26"/>
        <v>0</v>
      </c>
      <c r="Z314" s="311"/>
      <c r="AA314" s="298"/>
      <c r="AB314" s="311">
        <f t="shared" si="27"/>
        <v>0</v>
      </c>
      <c r="AC314" s="311">
        <f t="shared" si="27"/>
        <v>0</v>
      </c>
      <c r="AD314" s="291"/>
      <c r="AE314" s="291"/>
      <c r="AF314" s="291"/>
      <c r="AG314" s="291"/>
      <c r="AH314" s="291"/>
      <c r="AI314" s="291"/>
      <c r="AJ314" s="291"/>
      <c r="AK314" s="291"/>
      <c r="AL314" s="291"/>
    </row>
    <row r="315" spans="1:38" s="312" customFormat="1" ht="13.5" customHeight="1" x14ac:dyDescent="0.25">
      <c r="A315" s="313" t="s">
        <v>742</v>
      </c>
      <c r="B315" s="314" t="s">
        <v>870</v>
      </c>
      <c r="C315" s="314" t="s">
        <v>871</v>
      </c>
      <c r="D315" s="315">
        <v>0</v>
      </c>
      <c r="E315" s="316">
        <v>652903.86</v>
      </c>
      <c r="F315" s="316">
        <v>0</v>
      </c>
      <c r="G315" s="317">
        <v>0</v>
      </c>
      <c r="H315" s="315">
        <v>0</v>
      </c>
      <c r="I315" s="316">
        <v>981401.03</v>
      </c>
      <c r="J315" s="316">
        <v>0</v>
      </c>
      <c r="K315" s="317">
        <v>0</v>
      </c>
      <c r="L315" s="318">
        <v>0</v>
      </c>
      <c r="M315" s="319">
        <v>610417.97</v>
      </c>
      <c r="N315" s="319">
        <v>606337.97</v>
      </c>
      <c r="O315" s="319">
        <v>4080</v>
      </c>
      <c r="P315" s="319">
        <v>0</v>
      </c>
      <c r="Q315" s="320">
        <v>0</v>
      </c>
      <c r="R315" s="321">
        <f t="shared" si="28"/>
        <v>0</v>
      </c>
      <c r="S315" s="322">
        <f t="shared" si="28"/>
        <v>-42485.890000000014</v>
      </c>
      <c r="T315" s="322">
        <f t="shared" si="29"/>
        <v>0</v>
      </c>
      <c r="U315" s="323">
        <f t="shared" si="29"/>
        <v>0</v>
      </c>
      <c r="V315" s="321">
        <f t="shared" ref="V315:W329" si="30">L315-H315</f>
        <v>0</v>
      </c>
      <c r="W315" s="322">
        <f t="shared" si="30"/>
        <v>-370983.06000000006</v>
      </c>
      <c r="X315" s="322">
        <f t="shared" ref="X315:Y329" si="31">P315-J315</f>
        <v>0</v>
      </c>
      <c r="Y315" s="323">
        <f t="shared" si="31"/>
        <v>0</v>
      </c>
      <c r="Z315" s="311"/>
      <c r="AA315" s="298"/>
      <c r="AB315" s="311"/>
      <c r="AC315" s="311"/>
      <c r="AD315" s="291"/>
      <c r="AE315" s="291"/>
      <c r="AF315" s="291"/>
      <c r="AG315" s="291"/>
      <c r="AH315" s="291"/>
      <c r="AI315" s="291"/>
      <c r="AJ315" s="291"/>
      <c r="AK315" s="291"/>
      <c r="AL315" s="291"/>
    </row>
    <row r="316" spans="1:38" s="312" customFormat="1" ht="13.5" customHeight="1" x14ac:dyDescent="0.25">
      <c r="A316" s="313" t="s">
        <v>742</v>
      </c>
      <c r="B316" s="314" t="s">
        <v>872</v>
      </c>
      <c r="C316" s="314" t="s">
        <v>873</v>
      </c>
      <c r="D316" s="315">
        <v>0</v>
      </c>
      <c r="E316" s="316">
        <v>645724.51</v>
      </c>
      <c r="F316" s="316">
        <v>0</v>
      </c>
      <c r="G316" s="317">
        <v>0</v>
      </c>
      <c r="H316" s="315">
        <v>0</v>
      </c>
      <c r="I316" s="316">
        <v>1255080.6400000001</v>
      </c>
      <c r="J316" s="316">
        <v>0</v>
      </c>
      <c r="K316" s="317">
        <v>0</v>
      </c>
      <c r="L316" s="318">
        <v>0</v>
      </c>
      <c r="M316" s="319">
        <v>780159.36</v>
      </c>
      <c r="N316" s="319">
        <v>759759.35999999999</v>
      </c>
      <c r="O316" s="319">
        <v>20400</v>
      </c>
      <c r="P316" s="319">
        <v>0</v>
      </c>
      <c r="Q316" s="320">
        <v>0</v>
      </c>
      <c r="R316" s="321">
        <f t="shared" si="28"/>
        <v>0</v>
      </c>
      <c r="S316" s="322">
        <f t="shared" si="28"/>
        <v>134434.84999999998</v>
      </c>
      <c r="T316" s="322">
        <f t="shared" si="29"/>
        <v>0</v>
      </c>
      <c r="U316" s="323">
        <f t="shared" si="29"/>
        <v>0</v>
      </c>
      <c r="V316" s="321">
        <f t="shared" si="30"/>
        <v>0</v>
      </c>
      <c r="W316" s="322">
        <f t="shared" si="30"/>
        <v>-474921.28000000014</v>
      </c>
      <c r="X316" s="322">
        <f t="shared" si="31"/>
        <v>0</v>
      </c>
      <c r="Y316" s="323">
        <f t="shared" si="31"/>
        <v>0</v>
      </c>
      <c r="Z316" s="311"/>
      <c r="AA316" s="298"/>
      <c r="AB316" s="311">
        <f t="shared" si="27"/>
        <v>0</v>
      </c>
      <c r="AC316" s="311">
        <f t="shared" si="27"/>
        <v>0</v>
      </c>
      <c r="AD316" s="291"/>
      <c r="AE316" s="291"/>
      <c r="AF316" s="291"/>
      <c r="AG316" s="291"/>
      <c r="AH316" s="291"/>
      <c r="AI316" s="291"/>
      <c r="AJ316" s="291"/>
      <c r="AK316" s="291"/>
      <c r="AL316" s="291"/>
    </row>
    <row r="317" spans="1:38" s="312" customFormat="1" ht="13.5" customHeight="1" x14ac:dyDescent="0.25">
      <c r="A317" s="313" t="s">
        <v>742</v>
      </c>
      <c r="B317" s="314" t="s">
        <v>874</v>
      </c>
      <c r="C317" s="314" t="s">
        <v>875</v>
      </c>
      <c r="D317" s="315">
        <v>1776</v>
      </c>
      <c r="E317" s="316">
        <v>2057271</v>
      </c>
      <c r="F317" s="316">
        <v>16941.599999999999</v>
      </c>
      <c r="G317" s="317">
        <v>0</v>
      </c>
      <c r="H317" s="315">
        <v>1093</v>
      </c>
      <c r="I317" s="316">
        <v>4278087.47</v>
      </c>
      <c r="J317" s="316">
        <v>18068</v>
      </c>
      <c r="K317" s="317">
        <v>0</v>
      </c>
      <c r="L317" s="318">
        <v>1494</v>
      </c>
      <c r="M317" s="319">
        <v>4440749.3099999996</v>
      </c>
      <c r="N317" s="319">
        <v>4090589.3099999996</v>
      </c>
      <c r="O317" s="319">
        <v>350160</v>
      </c>
      <c r="P317" s="319">
        <v>15351</v>
      </c>
      <c r="Q317" s="320">
        <v>0</v>
      </c>
      <c r="R317" s="321">
        <f t="shared" si="28"/>
        <v>-282</v>
      </c>
      <c r="S317" s="322">
        <f t="shared" si="28"/>
        <v>2383478.3099999996</v>
      </c>
      <c r="T317" s="322">
        <f t="shared" si="29"/>
        <v>-1590.5999999999985</v>
      </c>
      <c r="U317" s="323">
        <f t="shared" si="29"/>
        <v>0</v>
      </c>
      <c r="V317" s="321">
        <f t="shared" si="30"/>
        <v>401</v>
      </c>
      <c r="W317" s="322">
        <f t="shared" si="30"/>
        <v>162661.83999999985</v>
      </c>
      <c r="X317" s="322">
        <f t="shared" si="31"/>
        <v>-2717</v>
      </c>
      <c r="Y317" s="323">
        <f t="shared" si="31"/>
        <v>0</v>
      </c>
      <c r="Z317" s="311"/>
      <c r="AA317" s="298"/>
      <c r="AB317" s="311">
        <f t="shared" si="27"/>
        <v>0</v>
      </c>
      <c r="AC317" s="311">
        <f t="shared" si="27"/>
        <v>0</v>
      </c>
      <c r="AD317" s="291"/>
      <c r="AE317" s="291"/>
      <c r="AF317" s="291"/>
      <c r="AG317" s="291"/>
      <c r="AH317" s="291"/>
      <c r="AI317" s="291"/>
      <c r="AJ317" s="291"/>
      <c r="AK317" s="291"/>
      <c r="AL317" s="291"/>
    </row>
    <row r="318" spans="1:38" s="312" customFormat="1" ht="13.5" customHeight="1" x14ac:dyDescent="0.25">
      <c r="A318" s="313" t="s">
        <v>742</v>
      </c>
      <c r="B318" s="314" t="s">
        <v>876</v>
      </c>
      <c r="C318" s="314" t="s">
        <v>877</v>
      </c>
      <c r="D318" s="315">
        <v>3321</v>
      </c>
      <c r="E318" s="316">
        <v>2847852</v>
      </c>
      <c r="F318" s="316">
        <v>19413.599999999999</v>
      </c>
      <c r="G318" s="317">
        <v>0</v>
      </c>
      <c r="H318" s="315">
        <v>1189</v>
      </c>
      <c r="I318" s="316">
        <v>2471573.4</v>
      </c>
      <c r="J318" s="316">
        <v>15460</v>
      </c>
      <c r="K318" s="317">
        <v>0</v>
      </c>
      <c r="L318" s="318">
        <v>1458</v>
      </c>
      <c r="M318" s="319">
        <v>2954593.96</v>
      </c>
      <c r="N318" s="319">
        <v>2586913.96</v>
      </c>
      <c r="O318" s="319">
        <v>367680</v>
      </c>
      <c r="P318" s="319">
        <v>0</v>
      </c>
      <c r="Q318" s="320">
        <v>0</v>
      </c>
      <c r="R318" s="321">
        <f t="shared" si="28"/>
        <v>-1863</v>
      </c>
      <c r="S318" s="322">
        <f t="shared" si="28"/>
        <v>106741.95999999996</v>
      </c>
      <c r="T318" s="322">
        <f t="shared" si="29"/>
        <v>-19413.599999999999</v>
      </c>
      <c r="U318" s="323">
        <f t="shared" si="29"/>
        <v>0</v>
      </c>
      <c r="V318" s="321">
        <f t="shared" si="30"/>
        <v>269</v>
      </c>
      <c r="W318" s="322">
        <f t="shared" si="30"/>
        <v>483020.56000000006</v>
      </c>
      <c r="X318" s="322">
        <f t="shared" si="31"/>
        <v>-15460</v>
      </c>
      <c r="Y318" s="323">
        <f t="shared" si="31"/>
        <v>0</v>
      </c>
      <c r="Z318" s="311"/>
      <c r="AA318" s="298"/>
      <c r="AB318" s="311">
        <f t="shared" si="27"/>
        <v>0</v>
      </c>
      <c r="AC318" s="311">
        <f t="shared" si="27"/>
        <v>0</v>
      </c>
      <c r="AD318" s="291"/>
      <c r="AE318" s="291"/>
      <c r="AF318" s="291"/>
      <c r="AG318" s="291"/>
      <c r="AH318" s="291"/>
      <c r="AI318" s="291"/>
      <c r="AJ318" s="291"/>
      <c r="AK318" s="291"/>
      <c r="AL318" s="291"/>
    </row>
    <row r="319" spans="1:38" s="312" customFormat="1" ht="13.5" customHeight="1" x14ac:dyDescent="0.25">
      <c r="A319" s="313" t="s">
        <v>742</v>
      </c>
      <c r="B319" s="314" t="s">
        <v>878</v>
      </c>
      <c r="C319" s="314" t="s">
        <v>879</v>
      </c>
      <c r="D319" s="315">
        <v>10784</v>
      </c>
      <c r="E319" s="316">
        <v>11650858.199999999</v>
      </c>
      <c r="F319" s="316">
        <v>256121.3</v>
      </c>
      <c r="G319" s="317">
        <v>3756072.9400000013</v>
      </c>
      <c r="H319" s="315">
        <v>8198</v>
      </c>
      <c r="I319" s="316">
        <v>14438257.390000002</v>
      </c>
      <c r="J319" s="316">
        <v>443624.76</v>
      </c>
      <c r="K319" s="317">
        <v>2992022.870000001</v>
      </c>
      <c r="L319" s="318">
        <v>6628</v>
      </c>
      <c r="M319" s="319">
        <v>16082443.079999998</v>
      </c>
      <c r="N319" s="319">
        <v>15075523.079999998</v>
      </c>
      <c r="O319" s="319">
        <v>1006920</v>
      </c>
      <c r="P319" s="319">
        <v>135935</v>
      </c>
      <c r="Q319" s="320">
        <v>3046877.2500000005</v>
      </c>
      <c r="R319" s="321">
        <f t="shared" si="28"/>
        <v>-4156</v>
      </c>
      <c r="S319" s="322">
        <f t="shared" si="28"/>
        <v>4431584.879999999</v>
      </c>
      <c r="T319" s="322">
        <f t="shared" si="29"/>
        <v>-120186.29999999999</v>
      </c>
      <c r="U319" s="323">
        <f t="shared" si="29"/>
        <v>-709195.69000000088</v>
      </c>
      <c r="V319" s="321">
        <f t="shared" si="30"/>
        <v>-1570</v>
      </c>
      <c r="W319" s="322">
        <f t="shared" si="30"/>
        <v>1644185.6899999958</v>
      </c>
      <c r="X319" s="322">
        <f t="shared" si="31"/>
        <v>-307689.76</v>
      </c>
      <c r="Y319" s="323">
        <f t="shared" si="31"/>
        <v>54854.379999999423</v>
      </c>
      <c r="Z319" s="311"/>
      <c r="AA319" s="298"/>
      <c r="AB319" s="311">
        <f t="shared" si="27"/>
        <v>0</v>
      </c>
      <c r="AC319" s="311">
        <f t="shared" si="27"/>
        <v>0</v>
      </c>
      <c r="AD319" s="291"/>
      <c r="AE319" s="291"/>
      <c r="AF319" s="291"/>
      <c r="AG319" s="291"/>
      <c r="AH319" s="291"/>
      <c r="AI319" s="291"/>
      <c r="AJ319" s="291"/>
      <c r="AK319" s="291"/>
      <c r="AL319" s="291"/>
    </row>
    <row r="320" spans="1:38" s="312" customFormat="1" ht="13.5" customHeight="1" x14ac:dyDescent="0.25">
      <c r="A320" s="313" t="s">
        <v>742</v>
      </c>
      <c r="B320" s="314" t="s">
        <v>880</v>
      </c>
      <c r="C320" s="314" t="s">
        <v>881</v>
      </c>
      <c r="D320" s="315">
        <v>1067</v>
      </c>
      <c r="E320" s="316">
        <v>670628</v>
      </c>
      <c r="F320" s="316">
        <v>0</v>
      </c>
      <c r="G320" s="317">
        <v>0</v>
      </c>
      <c r="H320" s="315">
        <v>776</v>
      </c>
      <c r="I320" s="316">
        <v>701114.8</v>
      </c>
      <c r="J320" s="316">
        <v>0</v>
      </c>
      <c r="K320" s="317">
        <v>0</v>
      </c>
      <c r="L320" s="318">
        <v>352</v>
      </c>
      <c r="M320" s="319">
        <v>793006.89999999991</v>
      </c>
      <c r="N320" s="319">
        <v>615286.89999999991</v>
      </c>
      <c r="O320" s="319">
        <v>177720</v>
      </c>
      <c r="P320" s="319">
        <v>0</v>
      </c>
      <c r="Q320" s="320">
        <v>0</v>
      </c>
      <c r="R320" s="321">
        <f t="shared" si="28"/>
        <v>-715</v>
      </c>
      <c r="S320" s="322">
        <f t="shared" si="28"/>
        <v>122378.89999999991</v>
      </c>
      <c r="T320" s="322">
        <f t="shared" si="29"/>
        <v>0</v>
      </c>
      <c r="U320" s="323">
        <f t="shared" si="29"/>
        <v>0</v>
      </c>
      <c r="V320" s="321">
        <f t="shared" si="30"/>
        <v>-424</v>
      </c>
      <c r="W320" s="322">
        <f t="shared" si="30"/>
        <v>91892.09999999986</v>
      </c>
      <c r="X320" s="322">
        <f t="shared" si="31"/>
        <v>0</v>
      </c>
      <c r="Y320" s="323">
        <f t="shared" si="31"/>
        <v>0</v>
      </c>
      <c r="Z320" s="311"/>
      <c r="AA320" s="298"/>
      <c r="AB320" s="311">
        <f t="shared" si="27"/>
        <v>0</v>
      </c>
      <c r="AC320" s="311">
        <f t="shared" si="27"/>
        <v>0</v>
      </c>
      <c r="AD320" s="291"/>
      <c r="AE320" s="291"/>
      <c r="AF320" s="291"/>
      <c r="AG320" s="291"/>
      <c r="AH320" s="291"/>
      <c r="AI320" s="291"/>
      <c r="AJ320" s="291"/>
      <c r="AK320" s="291"/>
      <c r="AL320" s="291"/>
    </row>
    <row r="321" spans="1:38" s="312" customFormat="1" ht="13.5" customHeight="1" x14ac:dyDescent="0.25">
      <c r="A321" s="313" t="s">
        <v>742</v>
      </c>
      <c r="B321" s="314" t="s">
        <v>882</v>
      </c>
      <c r="C321" s="314" t="s">
        <v>883</v>
      </c>
      <c r="D321" s="315">
        <v>0</v>
      </c>
      <c r="E321" s="316">
        <v>3419.5</v>
      </c>
      <c r="F321" s="316">
        <v>0</v>
      </c>
      <c r="G321" s="317">
        <v>0</v>
      </c>
      <c r="H321" s="315">
        <v>0</v>
      </c>
      <c r="I321" s="316">
        <v>5996</v>
      </c>
      <c r="J321" s="316">
        <v>0</v>
      </c>
      <c r="K321" s="317">
        <v>0</v>
      </c>
      <c r="L321" s="318">
        <v>0</v>
      </c>
      <c r="M321" s="319">
        <v>5226</v>
      </c>
      <c r="N321" s="319">
        <v>5226</v>
      </c>
      <c r="O321" s="319">
        <v>0</v>
      </c>
      <c r="P321" s="319">
        <v>0</v>
      </c>
      <c r="Q321" s="320">
        <v>0</v>
      </c>
      <c r="R321" s="321">
        <f t="shared" si="28"/>
        <v>0</v>
      </c>
      <c r="S321" s="322">
        <f t="shared" si="28"/>
        <v>1806.5</v>
      </c>
      <c r="T321" s="322">
        <f t="shared" si="29"/>
        <v>0</v>
      </c>
      <c r="U321" s="323">
        <f t="shared" si="29"/>
        <v>0</v>
      </c>
      <c r="V321" s="321">
        <f t="shared" si="30"/>
        <v>0</v>
      </c>
      <c r="W321" s="322">
        <f t="shared" si="30"/>
        <v>-770</v>
      </c>
      <c r="X321" s="322">
        <f t="shared" si="31"/>
        <v>0</v>
      </c>
      <c r="Y321" s="323">
        <f t="shared" si="31"/>
        <v>0</v>
      </c>
      <c r="Z321" s="311"/>
      <c r="AA321" s="298"/>
      <c r="AB321" s="311">
        <f t="shared" si="27"/>
        <v>0</v>
      </c>
      <c r="AC321" s="311">
        <f t="shared" si="27"/>
        <v>0</v>
      </c>
      <c r="AD321" s="291"/>
      <c r="AE321" s="291"/>
      <c r="AF321" s="291"/>
      <c r="AG321" s="291"/>
      <c r="AH321" s="291"/>
      <c r="AI321" s="291"/>
      <c r="AJ321" s="291"/>
      <c r="AK321" s="291"/>
      <c r="AL321" s="291"/>
    </row>
    <row r="322" spans="1:38" s="312" customFormat="1" ht="13.5" customHeight="1" x14ac:dyDescent="0.25">
      <c r="A322" s="313" t="s">
        <v>742</v>
      </c>
      <c r="B322" s="314" t="s">
        <v>884</v>
      </c>
      <c r="C322" s="314" t="s">
        <v>885</v>
      </c>
      <c r="D322" s="315">
        <v>0</v>
      </c>
      <c r="E322" s="316">
        <v>75444</v>
      </c>
      <c r="F322" s="316">
        <v>0</v>
      </c>
      <c r="G322" s="317">
        <v>0</v>
      </c>
      <c r="H322" s="315">
        <v>0</v>
      </c>
      <c r="I322" s="316">
        <v>139369</v>
      </c>
      <c r="J322" s="316">
        <v>0</v>
      </c>
      <c r="K322" s="317">
        <v>0</v>
      </c>
      <c r="L322" s="318">
        <v>0</v>
      </c>
      <c r="M322" s="319">
        <v>97848</v>
      </c>
      <c r="N322" s="319">
        <v>97848</v>
      </c>
      <c r="O322" s="319">
        <v>0</v>
      </c>
      <c r="P322" s="319">
        <v>0</v>
      </c>
      <c r="Q322" s="320">
        <v>0</v>
      </c>
      <c r="R322" s="321">
        <f t="shared" si="28"/>
        <v>0</v>
      </c>
      <c r="S322" s="322">
        <f t="shared" si="28"/>
        <v>22404</v>
      </c>
      <c r="T322" s="322">
        <f t="shared" si="29"/>
        <v>0</v>
      </c>
      <c r="U322" s="323">
        <f t="shared" si="29"/>
        <v>0</v>
      </c>
      <c r="V322" s="321">
        <f t="shared" si="30"/>
        <v>0</v>
      </c>
      <c r="W322" s="322">
        <f t="shared" si="30"/>
        <v>-41521</v>
      </c>
      <c r="X322" s="322">
        <f t="shared" si="31"/>
        <v>0</v>
      </c>
      <c r="Y322" s="323">
        <f t="shared" si="31"/>
        <v>0</v>
      </c>
      <c r="Z322" s="311"/>
      <c r="AA322" s="298"/>
      <c r="AB322" s="311">
        <f t="shared" si="27"/>
        <v>0</v>
      </c>
      <c r="AC322" s="311">
        <f t="shared" si="27"/>
        <v>0</v>
      </c>
      <c r="AD322" s="291"/>
      <c r="AE322" s="291"/>
      <c r="AF322" s="291"/>
      <c r="AG322" s="291"/>
      <c r="AH322" s="291"/>
      <c r="AI322" s="291"/>
      <c r="AJ322" s="291"/>
      <c r="AK322" s="291"/>
      <c r="AL322" s="291"/>
    </row>
    <row r="323" spans="1:38" s="312" customFormat="1" ht="13.5" customHeight="1" x14ac:dyDescent="0.25">
      <c r="A323" s="313" t="s">
        <v>742</v>
      </c>
      <c r="B323" s="314" t="s">
        <v>886</v>
      </c>
      <c r="C323" s="314" t="s">
        <v>887</v>
      </c>
      <c r="D323" s="315">
        <v>0</v>
      </c>
      <c r="E323" s="316">
        <v>32260.25</v>
      </c>
      <c r="F323" s="316">
        <v>0</v>
      </c>
      <c r="G323" s="317">
        <v>0</v>
      </c>
      <c r="H323" s="315">
        <v>0</v>
      </c>
      <c r="I323" s="316">
        <v>36301</v>
      </c>
      <c r="J323" s="316">
        <v>0</v>
      </c>
      <c r="K323" s="317">
        <v>0</v>
      </c>
      <c r="L323" s="318">
        <v>0</v>
      </c>
      <c r="M323" s="319">
        <v>35122</v>
      </c>
      <c r="N323" s="319">
        <v>35122</v>
      </c>
      <c r="O323" s="319">
        <v>0</v>
      </c>
      <c r="P323" s="319">
        <v>0</v>
      </c>
      <c r="Q323" s="320">
        <v>0</v>
      </c>
      <c r="R323" s="321">
        <f t="shared" si="28"/>
        <v>0</v>
      </c>
      <c r="S323" s="322">
        <f t="shared" si="28"/>
        <v>2861.75</v>
      </c>
      <c r="T323" s="322">
        <f t="shared" si="29"/>
        <v>0</v>
      </c>
      <c r="U323" s="323">
        <f t="shared" si="29"/>
        <v>0</v>
      </c>
      <c r="V323" s="321">
        <f t="shared" si="30"/>
        <v>0</v>
      </c>
      <c r="W323" s="322">
        <f t="shared" si="30"/>
        <v>-1179</v>
      </c>
      <c r="X323" s="322">
        <f t="shared" si="31"/>
        <v>0</v>
      </c>
      <c r="Y323" s="323">
        <f t="shared" si="31"/>
        <v>0</v>
      </c>
      <c r="Z323" s="311"/>
      <c r="AA323" s="298"/>
      <c r="AB323" s="311">
        <f t="shared" si="27"/>
        <v>0</v>
      </c>
      <c r="AC323" s="311">
        <f t="shared" si="27"/>
        <v>0</v>
      </c>
      <c r="AD323" s="291"/>
      <c r="AE323" s="291"/>
      <c r="AF323" s="291"/>
      <c r="AG323" s="291"/>
      <c r="AH323" s="291"/>
      <c r="AI323" s="291"/>
      <c r="AJ323" s="291"/>
      <c r="AK323" s="291"/>
      <c r="AL323" s="291"/>
    </row>
    <row r="324" spans="1:38" s="312" customFormat="1" ht="13.5" customHeight="1" x14ac:dyDescent="0.25">
      <c r="A324" s="313" t="s">
        <v>742</v>
      </c>
      <c r="B324" s="314" t="s">
        <v>888</v>
      </c>
      <c r="C324" s="314" t="s">
        <v>889</v>
      </c>
      <c r="D324" s="315">
        <v>0</v>
      </c>
      <c r="E324" s="316">
        <v>31377.68</v>
      </c>
      <c r="F324" s="316">
        <v>0</v>
      </c>
      <c r="G324" s="317">
        <v>0</v>
      </c>
      <c r="H324" s="315">
        <v>0</v>
      </c>
      <c r="I324" s="316">
        <v>43557</v>
      </c>
      <c r="J324" s="316">
        <v>0</v>
      </c>
      <c r="K324" s="317">
        <v>0</v>
      </c>
      <c r="L324" s="318">
        <v>0</v>
      </c>
      <c r="M324" s="319">
        <v>43252</v>
      </c>
      <c r="N324" s="319">
        <v>43252</v>
      </c>
      <c r="O324" s="319">
        <v>0</v>
      </c>
      <c r="P324" s="319">
        <v>0</v>
      </c>
      <c r="Q324" s="320">
        <v>0</v>
      </c>
      <c r="R324" s="321">
        <f t="shared" si="28"/>
        <v>0</v>
      </c>
      <c r="S324" s="322">
        <f t="shared" si="28"/>
        <v>11874.32</v>
      </c>
      <c r="T324" s="322">
        <f t="shared" si="29"/>
        <v>0</v>
      </c>
      <c r="U324" s="323">
        <f t="shared" si="29"/>
        <v>0</v>
      </c>
      <c r="V324" s="321">
        <f t="shared" si="30"/>
        <v>0</v>
      </c>
      <c r="W324" s="322">
        <f t="shared" si="30"/>
        <v>-305</v>
      </c>
      <c r="X324" s="322">
        <f t="shared" si="31"/>
        <v>0</v>
      </c>
      <c r="Y324" s="323">
        <f t="shared" si="31"/>
        <v>0</v>
      </c>
      <c r="Z324" s="311"/>
      <c r="AA324" s="298"/>
      <c r="AB324" s="311">
        <f t="shared" si="27"/>
        <v>0</v>
      </c>
      <c r="AC324" s="311">
        <f t="shared" si="27"/>
        <v>0</v>
      </c>
      <c r="AD324" s="291"/>
      <c r="AE324" s="291"/>
      <c r="AF324" s="291"/>
      <c r="AG324" s="291"/>
      <c r="AH324" s="291"/>
      <c r="AI324" s="291"/>
      <c r="AJ324" s="291"/>
      <c r="AK324" s="291"/>
      <c r="AL324" s="291"/>
    </row>
    <row r="325" spans="1:38" s="312" customFormat="1" ht="13.5" customHeight="1" x14ac:dyDescent="0.25">
      <c r="A325" s="313" t="s">
        <v>742</v>
      </c>
      <c r="B325" s="314" t="s">
        <v>890</v>
      </c>
      <c r="C325" s="314" t="s">
        <v>891</v>
      </c>
      <c r="D325" s="315">
        <v>0</v>
      </c>
      <c r="E325" s="316">
        <v>21610.09</v>
      </c>
      <c r="F325" s="316">
        <v>0</v>
      </c>
      <c r="G325" s="317">
        <v>0</v>
      </c>
      <c r="H325" s="315">
        <v>0</v>
      </c>
      <c r="I325" s="316">
        <v>35102.35</v>
      </c>
      <c r="J325" s="316">
        <v>0</v>
      </c>
      <c r="K325" s="317">
        <v>0</v>
      </c>
      <c r="L325" s="318">
        <v>0</v>
      </c>
      <c r="M325" s="319">
        <v>20861.650000000001</v>
      </c>
      <c r="N325" s="319">
        <v>20861.650000000001</v>
      </c>
      <c r="O325" s="319">
        <v>0</v>
      </c>
      <c r="P325" s="319">
        <v>0</v>
      </c>
      <c r="Q325" s="320">
        <v>0</v>
      </c>
      <c r="R325" s="321">
        <f t="shared" si="28"/>
        <v>0</v>
      </c>
      <c r="S325" s="322">
        <f t="shared" si="28"/>
        <v>-748.43999999999869</v>
      </c>
      <c r="T325" s="322">
        <f t="shared" si="29"/>
        <v>0</v>
      </c>
      <c r="U325" s="323">
        <f t="shared" si="29"/>
        <v>0</v>
      </c>
      <c r="V325" s="321">
        <f t="shared" si="30"/>
        <v>0</v>
      </c>
      <c r="W325" s="322">
        <f t="shared" si="30"/>
        <v>-14240.699999999997</v>
      </c>
      <c r="X325" s="322">
        <f t="shared" si="31"/>
        <v>0</v>
      </c>
      <c r="Y325" s="323">
        <f t="shared" si="31"/>
        <v>0</v>
      </c>
      <c r="Z325" s="311"/>
      <c r="AA325" s="298"/>
      <c r="AB325" s="311">
        <f t="shared" si="27"/>
        <v>0</v>
      </c>
      <c r="AC325" s="311">
        <f t="shared" si="27"/>
        <v>0</v>
      </c>
      <c r="AD325" s="291"/>
      <c r="AE325" s="291"/>
      <c r="AF325" s="291"/>
      <c r="AG325" s="291"/>
      <c r="AH325" s="291"/>
      <c r="AI325" s="291"/>
      <c r="AJ325" s="291"/>
      <c r="AK325" s="291"/>
      <c r="AL325" s="291"/>
    </row>
    <row r="326" spans="1:38" s="312" customFormat="1" ht="13.5" customHeight="1" x14ac:dyDescent="0.25">
      <c r="A326" s="313" t="s">
        <v>742</v>
      </c>
      <c r="B326" s="314" t="s">
        <v>892</v>
      </c>
      <c r="C326" s="314" t="s">
        <v>893</v>
      </c>
      <c r="D326" s="315">
        <v>0</v>
      </c>
      <c r="E326" s="316">
        <v>76692.600000000006</v>
      </c>
      <c r="F326" s="316">
        <v>0</v>
      </c>
      <c r="G326" s="317">
        <v>0</v>
      </c>
      <c r="H326" s="315">
        <v>0</v>
      </c>
      <c r="I326" s="316">
        <v>111532</v>
      </c>
      <c r="J326" s="316">
        <v>0</v>
      </c>
      <c r="K326" s="317">
        <v>0</v>
      </c>
      <c r="L326" s="318">
        <v>0</v>
      </c>
      <c r="M326" s="319">
        <v>98979</v>
      </c>
      <c r="N326" s="319">
        <v>98979</v>
      </c>
      <c r="O326" s="319">
        <v>0</v>
      </c>
      <c r="P326" s="319">
        <v>0</v>
      </c>
      <c r="Q326" s="320">
        <v>0</v>
      </c>
      <c r="R326" s="321">
        <f t="shared" si="28"/>
        <v>0</v>
      </c>
      <c r="S326" s="322">
        <f t="shared" si="28"/>
        <v>22286.399999999994</v>
      </c>
      <c r="T326" s="322">
        <f t="shared" si="29"/>
        <v>0</v>
      </c>
      <c r="U326" s="323">
        <f t="shared" si="29"/>
        <v>0</v>
      </c>
      <c r="V326" s="321">
        <f t="shared" si="30"/>
        <v>0</v>
      </c>
      <c r="W326" s="322">
        <f t="shared" si="30"/>
        <v>-12553</v>
      </c>
      <c r="X326" s="322">
        <f t="shared" si="31"/>
        <v>0</v>
      </c>
      <c r="Y326" s="323">
        <f t="shared" si="31"/>
        <v>0</v>
      </c>
      <c r="Z326" s="311"/>
      <c r="AA326" s="298"/>
      <c r="AB326" s="311">
        <f t="shared" si="27"/>
        <v>0</v>
      </c>
      <c r="AC326" s="311">
        <f t="shared" si="27"/>
        <v>0</v>
      </c>
      <c r="AD326" s="291"/>
      <c r="AE326" s="291"/>
      <c r="AF326" s="291"/>
      <c r="AG326" s="291"/>
      <c r="AH326" s="291"/>
      <c r="AI326" s="291"/>
      <c r="AJ326" s="291"/>
      <c r="AK326" s="291"/>
      <c r="AL326" s="291"/>
    </row>
    <row r="327" spans="1:38" s="312" customFormat="1" ht="13.5" customHeight="1" x14ac:dyDescent="0.25">
      <c r="A327" s="313" t="s">
        <v>742</v>
      </c>
      <c r="B327" s="314" t="s">
        <v>894</v>
      </c>
      <c r="C327" s="314" t="s">
        <v>895</v>
      </c>
      <c r="D327" s="315">
        <v>0</v>
      </c>
      <c r="E327" s="316">
        <v>1451.76</v>
      </c>
      <c r="F327" s="316">
        <v>0</v>
      </c>
      <c r="G327" s="317">
        <v>0</v>
      </c>
      <c r="H327" s="315">
        <v>0</v>
      </c>
      <c r="I327" s="316">
        <v>2380</v>
      </c>
      <c r="J327" s="316">
        <v>0</v>
      </c>
      <c r="K327" s="317">
        <v>0</v>
      </c>
      <c r="L327" s="318">
        <v>0</v>
      </c>
      <c r="M327" s="319">
        <v>0</v>
      </c>
      <c r="N327" s="319">
        <v>0</v>
      </c>
      <c r="O327" s="319">
        <v>0</v>
      </c>
      <c r="P327" s="319">
        <v>0</v>
      </c>
      <c r="Q327" s="320">
        <v>0</v>
      </c>
      <c r="R327" s="321">
        <f t="shared" si="28"/>
        <v>0</v>
      </c>
      <c r="S327" s="322">
        <f t="shared" si="28"/>
        <v>-1451.76</v>
      </c>
      <c r="T327" s="322">
        <f t="shared" si="29"/>
        <v>0</v>
      </c>
      <c r="U327" s="323">
        <f t="shared" si="29"/>
        <v>0</v>
      </c>
      <c r="V327" s="321">
        <f t="shared" si="30"/>
        <v>0</v>
      </c>
      <c r="W327" s="322">
        <f t="shared" si="30"/>
        <v>-2380</v>
      </c>
      <c r="X327" s="322">
        <f t="shared" si="31"/>
        <v>0</v>
      </c>
      <c r="Y327" s="323">
        <f t="shared" si="31"/>
        <v>0</v>
      </c>
      <c r="Z327" s="311"/>
      <c r="AA327" s="298"/>
      <c r="AB327" s="311">
        <f t="shared" si="27"/>
        <v>0</v>
      </c>
      <c r="AC327" s="311">
        <f t="shared" si="27"/>
        <v>0</v>
      </c>
      <c r="AD327" s="291"/>
      <c r="AE327" s="291"/>
      <c r="AF327" s="291"/>
      <c r="AG327" s="291"/>
      <c r="AH327" s="291"/>
      <c r="AI327" s="291"/>
      <c r="AJ327" s="291"/>
      <c r="AK327" s="291"/>
      <c r="AL327" s="291"/>
    </row>
    <row r="328" spans="1:38" s="312" customFormat="1" ht="13.5" customHeight="1" x14ac:dyDescent="0.25">
      <c r="A328" s="313" t="s">
        <v>742</v>
      </c>
      <c r="B328" s="314" t="s">
        <v>896</v>
      </c>
      <c r="C328" s="314" t="s">
        <v>897</v>
      </c>
      <c r="D328" s="315">
        <v>0</v>
      </c>
      <c r="E328" s="316">
        <v>3150</v>
      </c>
      <c r="F328" s="316">
        <v>0</v>
      </c>
      <c r="G328" s="317">
        <v>0</v>
      </c>
      <c r="H328" s="315">
        <v>0</v>
      </c>
      <c r="I328" s="316">
        <v>3600</v>
      </c>
      <c r="J328" s="316">
        <v>0</v>
      </c>
      <c r="K328" s="317">
        <v>0</v>
      </c>
      <c r="L328" s="318">
        <v>0</v>
      </c>
      <c r="M328" s="319">
        <v>2879</v>
      </c>
      <c r="N328" s="319">
        <v>2879</v>
      </c>
      <c r="O328" s="319">
        <v>0</v>
      </c>
      <c r="P328" s="319">
        <v>0</v>
      </c>
      <c r="Q328" s="320">
        <v>0</v>
      </c>
      <c r="R328" s="321">
        <f t="shared" si="28"/>
        <v>0</v>
      </c>
      <c r="S328" s="322">
        <f t="shared" si="28"/>
        <v>-271</v>
      </c>
      <c r="T328" s="322">
        <f t="shared" si="29"/>
        <v>0</v>
      </c>
      <c r="U328" s="323">
        <f t="shared" si="29"/>
        <v>0</v>
      </c>
      <c r="V328" s="321">
        <f t="shared" si="30"/>
        <v>0</v>
      </c>
      <c r="W328" s="322">
        <f t="shared" si="30"/>
        <v>-721</v>
      </c>
      <c r="X328" s="322">
        <f t="shared" si="31"/>
        <v>0</v>
      </c>
      <c r="Y328" s="323">
        <f t="shared" si="31"/>
        <v>0</v>
      </c>
      <c r="Z328" s="311"/>
      <c r="AA328" s="298"/>
      <c r="AB328" s="311">
        <f t="shared" si="27"/>
        <v>0</v>
      </c>
      <c r="AC328" s="311">
        <f t="shared" si="27"/>
        <v>0</v>
      </c>
      <c r="AD328" s="291"/>
      <c r="AE328" s="291"/>
      <c r="AF328" s="291"/>
      <c r="AG328" s="291"/>
      <c r="AH328" s="291"/>
      <c r="AI328" s="291"/>
      <c r="AJ328" s="291"/>
      <c r="AK328" s="291"/>
      <c r="AL328" s="291"/>
    </row>
    <row r="329" spans="1:38" s="312" customFormat="1" ht="13.5" customHeight="1" x14ac:dyDescent="0.25">
      <c r="A329" s="313" t="s">
        <v>898</v>
      </c>
      <c r="B329" s="314" t="s">
        <v>899</v>
      </c>
      <c r="C329" s="314" t="s">
        <v>900</v>
      </c>
      <c r="D329" s="315">
        <v>912</v>
      </c>
      <c r="E329" s="316">
        <v>576343</v>
      </c>
      <c r="F329" s="316">
        <v>0</v>
      </c>
      <c r="G329" s="317">
        <v>1601632.48</v>
      </c>
      <c r="H329" s="315">
        <v>661</v>
      </c>
      <c r="I329" s="316">
        <v>681868.6</v>
      </c>
      <c r="J329" s="316">
        <v>0</v>
      </c>
      <c r="K329" s="317">
        <v>1856265.6400000001</v>
      </c>
      <c r="L329" s="318">
        <v>606</v>
      </c>
      <c r="M329" s="319">
        <v>569048.6</v>
      </c>
      <c r="N329" s="319">
        <v>505088.6</v>
      </c>
      <c r="O329" s="319">
        <v>63960</v>
      </c>
      <c r="P329" s="319">
        <v>0</v>
      </c>
      <c r="Q329" s="320">
        <v>1501211.88</v>
      </c>
      <c r="R329" s="321">
        <f t="shared" si="28"/>
        <v>-306</v>
      </c>
      <c r="S329" s="322">
        <f t="shared" si="28"/>
        <v>-7294.4000000000233</v>
      </c>
      <c r="T329" s="322">
        <f t="shared" si="29"/>
        <v>0</v>
      </c>
      <c r="U329" s="323">
        <f t="shared" si="29"/>
        <v>-100420.60000000009</v>
      </c>
      <c r="V329" s="321">
        <f t="shared" si="30"/>
        <v>-55</v>
      </c>
      <c r="W329" s="322">
        <f t="shared" si="30"/>
        <v>-112820</v>
      </c>
      <c r="X329" s="322">
        <f t="shared" si="31"/>
        <v>0</v>
      </c>
      <c r="Y329" s="323">
        <f t="shared" si="31"/>
        <v>-355053.76000000024</v>
      </c>
      <c r="Z329" s="311"/>
      <c r="AA329" s="298"/>
      <c r="AB329" s="311">
        <f t="shared" si="27"/>
        <v>0</v>
      </c>
      <c r="AC329" s="311">
        <f t="shared" si="27"/>
        <v>0</v>
      </c>
      <c r="AD329" s="291"/>
      <c r="AE329" s="291"/>
      <c r="AF329" s="291"/>
      <c r="AG329" s="291"/>
      <c r="AH329" s="291"/>
      <c r="AI329" s="291"/>
      <c r="AJ329" s="291"/>
      <c r="AK329" s="291"/>
      <c r="AL329" s="291"/>
    </row>
    <row r="330" spans="1:38" s="312" customFormat="1" ht="13.5" customHeight="1" x14ac:dyDescent="0.25">
      <c r="A330" s="313" t="s">
        <v>898</v>
      </c>
      <c r="B330" s="314" t="s">
        <v>901</v>
      </c>
      <c r="C330" s="314" t="s">
        <v>902</v>
      </c>
      <c r="D330" s="315">
        <v>272</v>
      </c>
      <c r="E330" s="316">
        <v>180162</v>
      </c>
      <c r="F330" s="316">
        <v>0</v>
      </c>
      <c r="G330" s="317">
        <v>0</v>
      </c>
      <c r="H330" s="315">
        <v>225</v>
      </c>
      <c r="I330" s="316">
        <v>262218.40000000002</v>
      </c>
      <c r="J330" s="316">
        <v>0</v>
      </c>
      <c r="K330" s="317">
        <v>0</v>
      </c>
      <c r="L330" s="318">
        <v>245</v>
      </c>
      <c r="M330" s="319">
        <v>209280.3</v>
      </c>
      <c r="N330" s="319">
        <v>184680.3</v>
      </c>
      <c r="O330" s="319">
        <v>24600</v>
      </c>
      <c r="P330" s="319">
        <v>0</v>
      </c>
      <c r="Q330" s="320">
        <v>0</v>
      </c>
      <c r="R330" s="321">
        <f t="shared" si="28"/>
        <v>-27</v>
      </c>
      <c r="S330" s="322">
        <f t="shared" si="28"/>
        <v>29118.299999999988</v>
      </c>
      <c r="T330" s="322">
        <f t="shared" si="29"/>
        <v>0</v>
      </c>
      <c r="U330" s="323">
        <f t="shared" si="29"/>
        <v>0</v>
      </c>
      <c r="V330" s="321">
        <f t="shared" ref="V330:W366" si="32">L330-H330</f>
        <v>20</v>
      </c>
      <c r="W330" s="322">
        <f t="shared" si="32"/>
        <v>-52938.100000000035</v>
      </c>
      <c r="X330" s="322">
        <f t="shared" ref="X330:Y366" si="33">P330-J330</f>
        <v>0</v>
      </c>
      <c r="Y330" s="323">
        <f t="shared" si="33"/>
        <v>0</v>
      </c>
      <c r="Z330" s="311"/>
      <c r="AA330" s="298"/>
      <c r="AB330" s="311">
        <f t="shared" si="27"/>
        <v>0</v>
      </c>
      <c r="AC330" s="311">
        <f t="shared" si="27"/>
        <v>0</v>
      </c>
      <c r="AD330" s="291"/>
      <c r="AE330" s="291"/>
      <c r="AF330" s="291"/>
      <c r="AG330" s="291"/>
      <c r="AH330" s="291"/>
      <c r="AI330" s="291"/>
      <c r="AJ330" s="291"/>
      <c r="AK330" s="291"/>
      <c r="AL330" s="291"/>
    </row>
    <row r="331" spans="1:38" s="312" customFormat="1" ht="13.5" customHeight="1" x14ac:dyDescent="0.25">
      <c r="A331" s="313" t="s">
        <v>898</v>
      </c>
      <c r="B331" s="314" t="s">
        <v>903</v>
      </c>
      <c r="C331" s="314" t="s">
        <v>904</v>
      </c>
      <c r="D331" s="315">
        <v>1346</v>
      </c>
      <c r="E331" s="316">
        <v>888669</v>
      </c>
      <c r="F331" s="316">
        <v>0</v>
      </c>
      <c r="G331" s="317">
        <v>0</v>
      </c>
      <c r="H331" s="315">
        <v>1251</v>
      </c>
      <c r="I331" s="316">
        <v>1388358.4999999998</v>
      </c>
      <c r="J331" s="316">
        <v>0</v>
      </c>
      <c r="K331" s="317">
        <v>0</v>
      </c>
      <c r="L331" s="318">
        <v>1152</v>
      </c>
      <c r="M331" s="319">
        <v>954222.9</v>
      </c>
      <c r="N331" s="319">
        <v>859062.9</v>
      </c>
      <c r="O331" s="319">
        <v>95160</v>
      </c>
      <c r="P331" s="319">
        <v>0</v>
      </c>
      <c r="Q331" s="320">
        <v>0</v>
      </c>
      <c r="R331" s="321">
        <f t="shared" si="28"/>
        <v>-194</v>
      </c>
      <c r="S331" s="322">
        <f t="shared" si="28"/>
        <v>65553.900000000023</v>
      </c>
      <c r="T331" s="322">
        <f t="shared" si="29"/>
        <v>0</v>
      </c>
      <c r="U331" s="323">
        <f t="shared" si="29"/>
        <v>0</v>
      </c>
      <c r="V331" s="321">
        <f t="shared" si="32"/>
        <v>-99</v>
      </c>
      <c r="W331" s="322">
        <f t="shared" si="32"/>
        <v>-434135.59999999974</v>
      </c>
      <c r="X331" s="322">
        <f t="shared" si="33"/>
        <v>0</v>
      </c>
      <c r="Y331" s="323">
        <f t="shared" si="33"/>
        <v>0</v>
      </c>
      <c r="Z331" s="311"/>
      <c r="AA331" s="298"/>
      <c r="AB331" s="311">
        <f t="shared" si="27"/>
        <v>0</v>
      </c>
      <c r="AC331" s="311">
        <f t="shared" si="27"/>
        <v>0</v>
      </c>
      <c r="AD331" s="291"/>
      <c r="AE331" s="291"/>
      <c r="AF331" s="291"/>
      <c r="AG331" s="291"/>
      <c r="AH331" s="291"/>
      <c r="AI331" s="291"/>
      <c r="AJ331" s="291"/>
      <c r="AK331" s="291"/>
      <c r="AL331" s="291"/>
    </row>
    <row r="332" spans="1:38" s="312" customFormat="1" ht="13.5" customHeight="1" x14ac:dyDescent="0.25">
      <c r="A332" s="313" t="s">
        <v>898</v>
      </c>
      <c r="B332" s="314" t="s">
        <v>905</v>
      </c>
      <c r="C332" s="314" t="s">
        <v>906</v>
      </c>
      <c r="D332" s="315">
        <v>779</v>
      </c>
      <c r="E332" s="316">
        <v>420934</v>
      </c>
      <c r="F332" s="316">
        <v>0</v>
      </c>
      <c r="G332" s="317">
        <v>0</v>
      </c>
      <c r="H332" s="315">
        <v>428</v>
      </c>
      <c r="I332" s="316">
        <v>485878.19999999995</v>
      </c>
      <c r="J332" s="316">
        <v>0</v>
      </c>
      <c r="K332" s="317">
        <v>0</v>
      </c>
      <c r="L332" s="318">
        <v>382</v>
      </c>
      <c r="M332" s="319">
        <v>404228.24</v>
      </c>
      <c r="N332" s="319">
        <v>361028.24</v>
      </c>
      <c r="O332" s="319">
        <v>43200</v>
      </c>
      <c r="P332" s="319">
        <v>0</v>
      </c>
      <c r="Q332" s="320">
        <v>0</v>
      </c>
      <c r="R332" s="321">
        <f t="shared" si="28"/>
        <v>-397</v>
      </c>
      <c r="S332" s="322">
        <f t="shared" si="28"/>
        <v>-16705.760000000009</v>
      </c>
      <c r="T332" s="322">
        <f t="shared" si="29"/>
        <v>0</v>
      </c>
      <c r="U332" s="323">
        <f t="shared" si="29"/>
        <v>0</v>
      </c>
      <c r="V332" s="321">
        <f t="shared" si="32"/>
        <v>-46</v>
      </c>
      <c r="W332" s="322">
        <f t="shared" si="32"/>
        <v>-81649.959999999963</v>
      </c>
      <c r="X332" s="322">
        <f t="shared" si="33"/>
        <v>0</v>
      </c>
      <c r="Y332" s="323">
        <f t="shared" si="33"/>
        <v>0</v>
      </c>
      <c r="Z332" s="311"/>
      <c r="AA332" s="298"/>
      <c r="AB332" s="311">
        <f t="shared" si="27"/>
        <v>0</v>
      </c>
      <c r="AC332" s="311">
        <f t="shared" si="27"/>
        <v>0</v>
      </c>
      <c r="AD332" s="291"/>
      <c r="AE332" s="291"/>
      <c r="AF332" s="291"/>
      <c r="AG332" s="291"/>
      <c r="AH332" s="291"/>
      <c r="AI332" s="291"/>
      <c r="AJ332" s="291"/>
      <c r="AK332" s="291"/>
      <c r="AL332" s="291"/>
    </row>
    <row r="333" spans="1:38" s="312" customFormat="1" ht="13.5" customHeight="1" x14ac:dyDescent="0.25">
      <c r="A333" s="313" t="s">
        <v>898</v>
      </c>
      <c r="B333" s="314" t="s">
        <v>907</v>
      </c>
      <c r="C333" s="314" t="s">
        <v>908</v>
      </c>
      <c r="D333" s="315">
        <v>691</v>
      </c>
      <c r="E333" s="316">
        <v>883566</v>
      </c>
      <c r="F333" s="316">
        <v>1080</v>
      </c>
      <c r="G333" s="317">
        <v>0</v>
      </c>
      <c r="H333" s="315">
        <v>691</v>
      </c>
      <c r="I333" s="316">
        <v>1327427.2000000002</v>
      </c>
      <c r="J333" s="316">
        <v>13855</v>
      </c>
      <c r="K333" s="317">
        <v>0</v>
      </c>
      <c r="L333" s="318">
        <v>688</v>
      </c>
      <c r="M333" s="319">
        <v>1103110.6000000001</v>
      </c>
      <c r="N333" s="319">
        <v>1061710.6000000001</v>
      </c>
      <c r="O333" s="319">
        <v>41400</v>
      </c>
      <c r="P333" s="319">
        <v>0</v>
      </c>
      <c r="Q333" s="320">
        <v>0</v>
      </c>
      <c r="R333" s="321">
        <f t="shared" si="28"/>
        <v>-3</v>
      </c>
      <c r="S333" s="322">
        <f t="shared" si="28"/>
        <v>219544.60000000009</v>
      </c>
      <c r="T333" s="322">
        <f t="shared" si="29"/>
        <v>-1080</v>
      </c>
      <c r="U333" s="323">
        <f t="shared" si="29"/>
        <v>0</v>
      </c>
      <c r="V333" s="321">
        <f t="shared" si="32"/>
        <v>-3</v>
      </c>
      <c r="W333" s="322">
        <f t="shared" si="32"/>
        <v>-224316.60000000009</v>
      </c>
      <c r="X333" s="322">
        <f t="shared" si="33"/>
        <v>-13855</v>
      </c>
      <c r="Y333" s="323">
        <f t="shared" si="33"/>
        <v>0</v>
      </c>
      <c r="Z333" s="311"/>
      <c r="AA333" s="298"/>
      <c r="AB333" s="311">
        <f t="shared" si="27"/>
        <v>0</v>
      </c>
      <c r="AC333" s="311">
        <f t="shared" si="27"/>
        <v>0</v>
      </c>
      <c r="AD333" s="291"/>
      <c r="AE333" s="291"/>
      <c r="AF333" s="291"/>
      <c r="AG333" s="291"/>
      <c r="AH333" s="291"/>
      <c r="AI333" s="291"/>
      <c r="AJ333" s="291"/>
      <c r="AK333" s="291"/>
      <c r="AL333" s="291"/>
    </row>
    <row r="334" spans="1:38" s="312" customFormat="1" ht="13.5" customHeight="1" x14ac:dyDescent="0.25">
      <c r="A334" s="313" t="s">
        <v>898</v>
      </c>
      <c r="B334" s="314" t="s">
        <v>909</v>
      </c>
      <c r="C334" s="314" t="s">
        <v>910</v>
      </c>
      <c r="D334" s="315">
        <v>1013</v>
      </c>
      <c r="E334" s="316">
        <v>449151</v>
      </c>
      <c r="F334" s="316">
        <v>13658</v>
      </c>
      <c r="G334" s="317">
        <v>0</v>
      </c>
      <c r="H334" s="315">
        <v>668</v>
      </c>
      <c r="I334" s="316">
        <v>529071.4</v>
      </c>
      <c r="J334" s="316">
        <v>0</v>
      </c>
      <c r="K334" s="317">
        <v>0</v>
      </c>
      <c r="L334" s="318">
        <v>569</v>
      </c>
      <c r="M334" s="319">
        <v>447119</v>
      </c>
      <c r="N334" s="319">
        <v>387719</v>
      </c>
      <c r="O334" s="319">
        <v>59400</v>
      </c>
      <c r="P334" s="319">
        <v>0</v>
      </c>
      <c r="Q334" s="320">
        <v>0</v>
      </c>
      <c r="R334" s="321">
        <f t="shared" si="28"/>
        <v>-444</v>
      </c>
      <c r="S334" s="322">
        <f t="shared" si="28"/>
        <v>-2032</v>
      </c>
      <c r="T334" s="322">
        <f t="shared" si="29"/>
        <v>-13658</v>
      </c>
      <c r="U334" s="323">
        <f t="shared" si="29"/>
        <v>0</v>
      </c>
      <c r="V334" s="321">
        <f t="shared" si="32"/>
        <v>-99</v>
      </c>
      <c r="W334" s="322">
        <f t="shared" si="32"/>
        <v>-81952.400000000023</v>
      </c>
      <c r="X334" s="322">
        <f t="shared" si="33"/>
        <v>0</v>
      </c>
      <c r="Y334" s="323">
        <f t="shared" si="33"/>
        <v>0</v>
      </c>
      <c r="Z334" s="311"/>
      <c r="AA334" s="298"/>
      <c r="AB334" s="311">
        <f t="shared" si="27"/>
        <v>0</v>
      </c>
      <c r="AC334" s="311">
        <f t="shared" si="27"/>
        <v>0</v>
      </c>
      <c r="AD334" s="291"/>
      <c r="AE334" s="291"/>
      <c r="AF334" s="291"/>
      <c r="AG334" s="291"/>
      <c r="AH334" s="291"/>
      <c r="AI334" s="291"/>
      <c r="AJ334" s="291"/>
      <c r="AK334" s="291"/>
      <c r="AL334" s="291"/>
    </row>
    <row r="335" spans="1:38" s="312" customFormat="1" ht="13.5" customHeight="1" x14ac:dyDescent="0.25">
      <c r="A335" s="313" t="s">
        <v>898</v>
      </c>
      <c r="B335" s="314" t="s">
        <v>911</v>
      </c>
      <c r="C335" s="314" t="s">
        <v>912</v>
      </c>
      <c r="D335" s="315">
        <v>884</v>
      </c>
      <c r="E335" s="316">
        <v>505947</v>
      </c>
      <c r="F335" s="316">
        <v>0</v>
      </c>
      <c r="G335" s="317">
        <v>0</v>
      </c>
      <c r="H335" s="315">
        <v>709</v>
      </c>
      <c r="I335" s="316">
        <v>644720</v>
      </c>
      <c r="J335" s="316">
        <v>0</v>
      </c>
      <c r="K335" s="317">
        <v>0</v>
      </c>
      <c r="L335" s="318">
        <v>519</v>
      </c>
      <c r="M335" s="319">
        <v>483087.49999999994</v>
      </c>
      <c r="N335" s="319">
        <v>431487.49999999994</v>
      </c>
      <c r="O335" s="319">
        <v>51600</v>
      </c>
      <c r="P335" s="319">
        <v>0</v>
      </c>
      <c r="Q335" s="320">
        <v>0</v>
      </c>
      <c r="R335" s="321">
        <f t="shared" si="28"/>
        <v>-365</v>
      </c>
      <c r="S335" s="322">
        <f t="shared" si="28"/>
        <v>-22859.500000000058</v>
      </c>
      <c r="T335" s="322">
        <f t="shared" si="29"/>
        <v>0</v>
      </c>
      <c r="U335" s="323">
        <f t="shared" si="29"/>
        <v>0</v>
      </c>
      <c r="V335" s="321">
        <f t="shared" si="32"/>
        <v>-190</v>
      </c>
      <c r="W335" s="322">
        <f t="shared" si="32"/>
        <v>-161632.50000000006</v>
      </c>
      <c r="X335" s="322">
        <f t="shared" si="33"/>
        <v>0</v>
      </c>
      <c r="Y335" s="323">
        <f t="shared" si="33"/>
        <v>0</v>
      </c>
      <c r="Z335" s="311"/>
      <c r="AA335" s="298"/>
      <c r="AB335" s="311">
        <f t="shared" si="27"/>
        <v>0</v>
      </c>
      <c r="AC335" s="311">
        <f t="shared" si="27"/>
        <v>0</v>
      </c>
      <c r="AD335" s="291"/>
      <c r="AE335" s="291"/>
      <c r="AF335" s="291"/>
      <c r="AG335" s="291"/>
      <c r="AH335" s="291"/>
      <c r="AI335" s="291"/>
      <c r="AJ335" s="291"/>
      <c r="AK335" s="291"/>
      <c r="AL335" s="291"/>
    </row>
    <row r="336" spans="1:38" s="312" customFormat="1" ht="13.5" customHeight="1" x14ac:dyDescent="0.25">
      <c r="A336" s="313" t="s">
        <v>898</v>
      </c>
      <c r="B336" s="314" t="s">
        <v>913</v>
      </c>
      <c r="C336" s="314" t="s">
        <v>914</v>
      </c>
      <c r="D336" s="315">
        <v>92</v>
      </c>
      <c r="E336" s="316">
        <v>30732</v>
      </c>
      <c r="F336" s="316">
        <v>0</v>
      </c>
      <c r="G336" s="317">
        <v>0</v>
      </c>
      <c r="H336" s="315">
        <v>88</v>
      </c>
      <c r="I336" s="316">
        <v>40327.300000000003</v>
      </c>
      <c r="J336" s="316">
        <v>0</v>
      </c>
      <c r="K336" s="317">
        <v>0</v>
      </c>
      <c r="L336" s="318">
        <v>51</v>
      </c>
      <c r="M336" s="319">
        <v>30689</v>
      </c>
      <c r="N336" s="319">
        <v>24209</v>
      </c>
      <c r="O336" s="319">
        <v>6480</v>
      </c>
      <c r="P336" s="319">
        <v>0</v>
      </c>
      <c r="Q336" s="320">
        <v>0</v>
      </c>
      <c r="R336" s="321">
        <f t="shared" si="28"/>
        <v>-41</v>
      </c>
      <c r="S336" s="322">
        <f t="shared" si="28"/>
        <v>-43</v>
      </c>
      <c r="T336" s="322">
        <f t="shared" si="29"/>
        <v>0</v>
      </c>
      <c r="U336" s="323">
        <f t="shared" si="29"/>
        <v>0</v>
      </c>
      <c r="V336" s="321">
        <f t="shared" si="32"/>
        <v>-37</v>
      </c>
      <c r="W336" s="322">
        <f t="shared" si="32"/>
        <v>-9638.3000000000029</v>
      </c>
      <c r="X336" s="322">
        <f t="shared" si="33"/>
        <v>0</v>
      </c>
      <c r="Y336" s="323">
        <f t="shared" si="33"/>
        <v>0</v>
      </c>
      <c r="Z336" s="311"/>
      <c r="AA336" s="298"/>
      <c r="AB336" s="311">
        <f t="shared" si="27"/>
        <v>0</v>
      </c>
      <c r="AC336" s="311">
        <f t="shared" si="27"/>
        <v>0</v>
      </c>
      <c r="AD336" s="291"/>
      <c r="AE336" s="291"/>
      <c r="AF336" s="291"/>
      <c r="AG336" s="291"/>
      <c r="AH336" s="291"/>
      <c r="AI336" s="291"/>
      <c r="AJ336" s="291"/>
      <c r="AK336" s="291"/>
      <c r="AL336" s="291"/>
    </row>
    <row r="337" spans="1:38" s="312" customFormat="1" ht="13.5" customHeight="1" x14ac:dyDescent="0.25">
      <c r="A337" s="313" t="s">
        <v>898</v>
      </c>
      <c r="B337" s="314" t="s">
        <v>915</v>
      </c>
      <c r="C337" s="314" t="s">
        <v>916</v>
      </c>
      <c r="D337" s="315">
        <v>958</v>
      </c>
      <c r="E337" s="316">
        <v>169955</v>
      </c>
      <c r="F337" s="316">
        <v>0</v>
      </c>
      <c r="G337" s="317">
        <v>0</v>
      </c>
      <c r="H337" s="315">
        <v>1389</v>
      </c>
      <c r="I337" s="316">
        <v>339311.9</v>
      </c>
      <c r="J337" s="316">
        <v>0</v>
      </c>
      <c r="K337" s="317">
        <v>0</v>
      </c>
      <c r="L337" s="318">
        <v>604</v>
      </c>
      <c r="M337" s="319">
        <v>184393.60000000001</v>
      </c>
      <c r="N337" s="319">
        <v>150673.60000000001</v>
      </c>
      <c r="O337" s="319">
        <v>33720</v>
      </c>
      <c r="P337" s="319">
        <v>0</v>
      </c>
      <c r="Q337" s="320">
        <v>0</v>
      </c>
      <c r="R337" s="321">
        <f t="shared" si="28"/>
        <v>-354</v>
      </c>
      <c r="S337" s="322">
        <f t="shared" si="28"/>
        <v>14438.600000000006</v>
      </c>
      <c r="T337" s="322">
        <f t="shared" si="29"/>
        <v>0</v>
      </c>
      <c r="U337" s="323">
        <f t="shared" si="29"/>
        <v>0</v>
      </c>
      <c r="V337" s="321">
        <f t="shared" si="32"/>
        <v>-785</v>
      </c>
      <c r="W337" s="322">
        <f t="shared" si="32"/>
        <v>-154918.30000000002</v>
      </c>
      <c r="X337" s="322">
        <f t="shared" si="33"/>
        <v>0</v>
      </c>
      <c r="Y337" s="323">
        <f t="shared" si="33"/>
        <v>0</v>
      </c>
      <c r="Z337" s="311"/>
      <c r="AA337" s="298"/>
      <c r="AB337" s="311">
        <f t="shared" si="27"/>
        <v>0</v>
      </c>
      <c r="AC337" s="311">
        <f t="shared" si="27"/>
        <v>0</v>
      </c>
      <c r="AD337" s="291"/>
      <c r="AE337" s="291"/>
      <c r="AF337" s="291"/>
      <c r="AG337" s="291"/>
      <c r="AH337" s="291"/>
      <c r="AI337" s="291"/>
      <c r="AJ337" s="291"/>
      <c r="AK337" s="291"/>
      <c r="AL337" s="291"/>
    </row>
    <row r="338" spans="1:38" s="312" customFormat="1" ht="13.5" customHeight="1" x14ac:dyDescent="0.25">
      <c r="A338" s="313" t="s">
        <v>898</v>
      </c>
      <c r="B338" s="314" t="s">
        <v>917</v>
      </c>
      <c r="C338" s="314" t="s">
        <v>918</v>
      </c>
      <c r="D338" s="315">
        <v>2163</v>
      </c>
      <c r="E338" s="316">
        <v>1204382</v>
      </c>
      <c r="F338" s="316">
        <v>0</v>
      </c>
      <c r="G338" s="317">
        <v>0</v>
      </c>
      <c r="H338" s="315">
        <v>1667</v>
      </c>
      <c r="I338" s="316">
        <v>1540559.2799999998</v>
      </c>
      <c r="J338" s="316">
        <v>0</v>
      </c>
      <c r="K338" s="317">
        <v>0</v>
      </c>
      <c r="L338" s="318">
        <v>1547</v>
      </c>
      <c r="M338" s="319">
        <v>1138986.6000000001</v>
      </c>
      <c r="N338" s="319">
        <v>1022466.6</v>
      </c>
      <c r="O338" s="319">
        <v>116520</v>
      </c>
      <c r="P338" s="319">
        <v>0</v>
      </c>
      <c r="Q338" s="320">
        <v>0</v>
      </c>
      <c r="R338" s="321">
        <f t="shared" si="28"/>
        <v>-616</v>
      </c>
      <c r="S338" s="322">
        <f t="shared" si="28"/>
        <v>-65395.399999999907</v>
      </c>
      <c r="T338" s="322">
        <f t="shared" si="29"/>
        <v>0</v>
      </c>
      <c r="U338" s="323">
        <f t="shared" si="29"/>
        <v>0</v>
      </c>
      <c r="V338" s="321">
        <f t="shared" si="32"/>
        <v>-120</v>
      </c>
      <c r="W338" s="322">
        <f t="shared" si="32"/>
        <v>-401572.6799999997</v>
      </c>
      <c r="X338" s="322">
        <f t="shared" si="33"/>
        <v>0</v>
      </c>
      <c r="Y338" s="323">
        <f t="shared" si="33"/>
        <v>0</v>
      </c>
      <c r="Z338" s="311"/>
      <c r="AA338" s="298"/>
      <c r="AB338" s="311">
        <f t="shared" si="27"/>
        <v>0</v>
      </c>
      <c r="AC338" s="311">
        <f t="shared" si="27"/>
        <v>0</v>
      </c>
      <c r="AD338" s="291"/>
      <c r="AE338" s="291"/>
      <c r="AF338" s="291"/>
      <c r="AG338" s="291"/>
      <c r="AH338" s="291"/>
      <c r="AI338" s="291"/>
      <c r="AJ338" s="291"/>
      <c r="AK338" s="291"/>
      <c r="AL338" s="291"/>
    </row>
    <row r="339" spans="1:38" s="312" customFormat="1" ht="13.5" customHeight="1" x14ac:dyDescent="0.25">
      <c r="A339" s="313" t="s">
        <v>898</v>
      </c>
      <c r="B339" s="314" t="s">
        <v>919</v>
      </c>
      <c r="C339" s="314" t="s">
        <v>920</v>
      </c>
      <c r="D339" s="315">
        <v>776</v>
      </c>
      <c r="E339" s="316">
        <v>438835.20000000001</v>
      </c>
      <c r="F339" s="316">
        <v>0</v>
      </c>
      <c r="G339" s="317">
        <v>0</v>
      </c>
      <c r="H339" s="315">
        <v>655</v>
      </c>
      <c r="I339" s="316">
        <v>601363.79999999993</v>
      </c>
      <c r="J339" s="316">
        <v>0</v>
      </c>
      <c r="K339" s="317">
        <v>0</v>
      </c>
      <c r="L339" s="318">
        <v>583</v>
      </c>
      <c r="M339" s="319">
        <v>439538.10000000003</v>
      </c>
      <c r="N339" s="319">
        <v>398258.10000000003</v>
      </c>
      <c r="O339" s="319">
        <v>41280</v>
      </c>
      <c r="P339" s="319">
        <v>0</v>
      </c>
      <c r="Q339" s="320">
        <v>0</v>
      </c>
      <c r="R339" s="321">
        <f t="shared" si="28"/>
        <v>-193</v>
      </c>
      <c r="S339" s="322">
        <f t="shared" si="28"/>
        <v>702.90000000002328</v>
      </c>
      <c r="T339" s="322">
        <f t="shared" si="29"/>
        <v>0</v>
      </c>
      <c r="U339" s="323">
        <f t="shared" si="29"/>
        <v>0</v>
      </c>
      <c r="V339" s="321">
        <f t="shared" si="32"/>
        <v>-72</v>
      </c>
      <c r="W339" s="322">
        <f t="shared" si="32"/>
        <v>-161825.6999999999</v>
      </c>
      <c r="X339" s="322">
        <f t="shared" si="33"/>
        <v>0</v>
      </c>
      <c r="Y339" s="323">
        <f t="shared" si="33"/>
        <v>0</v>
      </c>
      <c r="Z339" s="311"/>
      <c r="AA339" s="298"/>
      <c r="AB339" s="311">
        <f t="shared" si="27"/>
        <v>0</v>
      </c>
      <c r="AC339" s="311">
        <f t="shared" si="27"/>
        <v>0</v>
      </c>
      <c r="AD339" s="291"/>
      <c r="AE339" s="291"/>
      <c r="AF339" s="291"/>
      <c r="AG339" s="291"/>
      <c r="AH339" s="291"/>
      <c r="AI339" s="291"/>
      <c r="AJ339" s="291"/>
      <c r="AK339" s="291"/>
      <c r="AL339" s="291"/>
    </row>
    <row r="340" spans="1:38" s="312" customFormat="1" ht="13.5" customHeight="1" x14ac:dyDescent="0.25">
      <c r="A340" s="313" t="s">
        <v>898</v>
      </c>
      <c r="B340" s="314" t="s">
        <v>921</v>
      </c>
      <c r="C340" s="314" t="s">
        <v>922</v>
      </c>
      <c r="D340" s="315">
        <v>357</v>
      </c>
      <c r="E340" s="316">
        <v>256134</v>
      </c>
      <c r="F340" s="316">
        <v>0</v>
      </c>
      <c r="G340" s="317">
        <v>0</v>
      </c>
      <c r="H340" s="315">
        <v>368</v>
      </c>
      <c r="I340" s="316">
        <v>411865.59999999998</v>
      </c>
      <c r="J340" s="316">
        <v>0</v>
      </c>
      <c r="K340" s="317">
        <v>0</v>
      </c>
      <c r="L340" s="318">
        <v>359</v>
      </c>
      <c r="M340" s="319">
        <v>316113</v>
      </c>
      <c r="N340" s="319">
        <v>289593</v>
      </c>
      <c r="O340" s="319">
        <v>26520</v>
      </c>
      <c r="P340" s="319">
        <v>0</v>
      </c>
      <c r="Q340" s="320">
        <v>0</v>
      </c>
      <c r="R340" s="321">
        <f t="shared" si="28"/>
        <v>2</v>
      </c>
      <c r="S340" s="322">
        <f t="shared" si="28"/>
        <v>59979</v>
      </c>
      <c r="T340" s="322">
        <f t="shared" si="29"/>
        <v>0</v>
      </c>
      <c r="U340" s="323">
        <f t="shared" si="29"/>
        <v>0</v>
      </c>
      <c r="V340" s="321">
        <f t="shared" si="32"/>
        <v>-9</v>
      </c>
      <c r="W340" s="322">
        <f t="shared" si="32"/>
        <v>-95752.599999999977</v>
      </c>
      <c r="X340" s="322">
        <f t="shared" si="33"/>
        <v>0</v>
      </c>
      <c r="Y340" s="323">
        <f t="shared" si="33"/>
        <v>0</v>
      </c>
      <c r="Z340" s="311"/>
      <c r="AA340" s="298"/>
      <c r="AB340" s="311">
        <f t="shared" si="27"/>
        <v>0</v>
      </c>
      <c r="AC340" s="311">
        <f t="shared" si="27"/>
        <v>0</v>
      </c>
      <c r="AD340" s="291"/>
      <c r="AE340" s="291"/>
      <c r="AF340" s="291"/>
      <c r="AG340" s="291"/>
      <c r="AH340" s="291"/>
      <c r="AI340" s="291"/>
      <c r="AJ340" s="291"/>
      <c r="AK340" s="291"/>
      <c r="AL340" s="291"/>
    </row>
    <row r="341" spans="1:38" s="312" customFormat="1" ht="13.5" customHeight="1" x14ac:dyDescent="0.25">
      <c r="A341" s="313" t="s">
        <v>898</v>
      </c>
      <c r="B341" s="314" t="s">
        <v>923</v>
      </c>
      <c r="C341" s="314" t="s">
        <v>924</v>
      </c>
      <c r="D341" s="315">
        <v>491</v>
      </c>
      <c r="E341" s="316">
        <v>264932</v>
      </c>
      <c r="F341" s="316">
        <v>0</v>
      </c>
      <c r="G341" s="317">
        <v>0</v>
      </c>
      <c r="H341" s="315">
        <v>490</v>
      </c>
      <c r="I341" s="316">
        <v>437179.85</v>
      </c>
      <c r="J341" s="316">
        <v>0</v>
      </c>
      <c r="K341" s="317">
        <v>0</v>
      </c>
      <c r="L341" s="318">
        <v>418</v>
      </c>
      <c r="M341" s="319">
        <v>314699.60000000003</v>
      </c>
      <c r="N341" s="319">
        <v>262499.60000000003</v>
      </c>
      <c r="O341" s="319">
        <v>52200</v>
      </c>
      <c r="P341" s="319">
        <v>0</v>
      </c>
      <c r="Q341" s="320">
        <v>0</v>
      </c>
      <c r="R341" s="321">
        <f t="shared" si="28"/>
        <v>-73</v>
      </c>
      <c r="S341" s="322">
        <f t="shared" si="28"/>
        <v>49767.600000000035</v>
      </c>
      <c r="T341" s="322">
        <f t="shared" si="29"/>
        <v>0</v>
      </c>
      <c r="U341" s="323">
        <f t="shared" si="29"/>
        <v>0</v>
      </c>
      <c r="V341" s="321">
        <f t="shared" si="32"/>
        <v>-72</v>
      </c>
      <c r="W341" s="322">
        <f t="shared" si="32"/>
        <v>-122480.24999999994</v>
      </c>
      <c r="X341" s="322">
        <f t="shared" si="33"/>
        <v>0</v>
      </c>
      <c r="Y341" s="323">
        <f t="shared" si="33"/>
        <v>0</v>
      </c>
      <c r="Z341" s="311"/>
      <c r="AA341" s="298"/>
      <c r="AB341" s="311">
        <f t="shared" si="27"/>
        <v>0</v>
      </c>
      <c r="AC341" s="311">
        <f t="shared" si="27"/>
        <v>0</v>
      </c>
      <c r="AD341" s="291"/>
      <c r="AE341" s="291"/>
      <c r="AF341" s="291"/>
      <c r="AG341" s="291"/>
      <c r="AH341" s="291"/>
      <c r="AI341" s="291"/>
      <c r="AJ341" s="291"/>
      <c r="AK341" s="291"/>
      <c r="AL341" s="291"/>
    </row>
    <row r="342" spans="1:38" s="312" customFormat="1" ht="13.5" customHeight="1" x14ac:dyDescent="0.25">
      <c r="A342" s="313" t="s">
        <v>175</v>
      </c>
      <c r="B342" s="314" t="s">
        <v>925</v>
      </c>
      <c r="C342" s="314" t="s">
        <v>179</v>
      </c>
      <c r="D342" s="315">
        <v>607</v>
      </c>
      <c r="E342" s="316">
        <v>320219</v>
      </c>
      <c r="F342" s="316">
        <v>0</v>
      </c>
      <c r="G342" s="317">
        <v>0</v>
      </c>
      <c r="H342" s="315">
        <v>566</v>
      </c>
      <c r="I342" s="316">
        <v>595752.29999999993</v>
      </c>
      <c r="J342" s="316">
        <v>0</v>
      </c>
      <c r="K342" s="317">
        <v>0</v>
      </c>
      <c r="L342" s="318">
        <v>516</v>
      </c>
      <c r="M342" s="319">
        <v>368680</v>
      </c>
      <c r="N342" s="319">
        <v>311440</v>
      </c>
      <c r="O342" s="319">
        <v>57240</v>
      </c>
      <c r="P342" s="319">
        <v>0</v>
      </c>
      <c r="Q342" s="320">
        <v>0</v>
      </c>
      <c r="R342" s="321">
        <f t="shared" si="28"/>
        <v>-91</v>
      </c>
      <c r="S342" s="322">
        <f t="shared" si="28"/>
        <v>48461</v>
      </c>
      <c r="T342" s="322">
        <f t="shared" si="29"/>
        <v>0</v>
      </c>
      <c r="U342" s="323">
        <f t="shared" si="29"/>
        <v>0</v>
      </c>
      <c r="V342" s="321">
        <f t="shared" si="32"/>
        <v>-50</v>
      </c>
      <c r="W342" s="322">
        <f t="shared" si="32"/>
        <v>-227072.29999999993</v>
      </c>
      <c r="X342" s="322">
        <f t="shared" si="33"/>
        <v>0</v>
      </c>
      <c r="Y342" s="323">
        <f t="shared" si="33"/>
        <v>0</v>
      </c>
      <c r="Z342" s="311"/>
      <c r="AA342" s="298"/>
      <c r="AB342" s="311">
        <f t="shared" si="27"/>
        <v>0</v>
      </c>
      <c r="AC342" s="311">
        <f t="shared" si="27"/>
        <v>0</v>
      </c>
      <c r="AD342" s="291"/>
      <c r="AE342" s="291"/>
      <c r="AF342" s="291"/>
      <c r="AG342" s="291"/>
      <c r="AH342" s="291"/>
      <c r="AI342" s="291"/>
      <c r="AJ342" s="291"/>
      <c r="AK342" s="291"/>
      <c r="AL342" s="291"/>
    </row>
    <row r="343" spans="1:38" s="312" customFormat="1" ht="13.5" customHeight="1" x14ac:dyDescent="0.25">
      <c r="A343" s="313" t="s">
        <v>175</v>
      </c>
      <c r="B343" s="314" t="s">
        <v>926</v>
      </c>
      <c r="C343" s="314" t="s">
        <v>927</v>
      </c>
      <c r="D343" s="315">
        <v>2377</v>
      </c>
      <c r="E343" s="316">
        <v>1660708.5999999999</v>
      </c>
      <c r="F343" s="316">
        <v>0</v>
      </c>
      <c r="G343" s="317">
        <v>758.33</v>
      </c>
      <c r="H343" s="315">
        <v>1749</v>
      </c>
      <c r="I343" s="316">
        <v>2157677.2799999998</v>
      </c>
      <c r="J343" s="316">
        <v>0</v>
      </c>
      <c r="K343" s="317">
        <v>0</v>
      </c>
      <c r="L343" s="318">
        <v>1670</v>
      </c>
      <c r="M343" s="319">
        <v>1501095.06</v>
      </c>
      <c r="N343" s="319">
        <v>1311735.06</v>
      </c>
      <c r="O343" s="319">
        <v>189360</v>
      </c>
      <c r="P343" s="319">
        <v>0</v>
      </c>
      <c r="Q343" s="320">
        <v>0</v>
      </c>
      <c r="R343" s="321">
        <f t="shared" si="28"/>
        <v>-707</v>
      </c>
      <c r="S343" s="322">
        <f t="shared" si="28"/>
        <v>-159613.5399999998</v>
      </c>
      <c r="T343" s="322">
        <f t="shared" si="29"/>
        <v>0</v>
      </c>
      <c r="U343" s="323">
        <f t="shared" si="29"/>
        <v>-758.33</v>
      </c>
      <c r="V343" s="321">
        <f t="shared" si="32"/>
        <v>-79</v>
      </c>
      <c r="W343" s="322">
        <f t="shared" si="32"/>
        <v>-656582.21999999974</v>
      </c>
      <c r="X343" s="322">
        <f t="shared" si="33"/>
        <v>0</v>
      </c>
      <c r="Y343" s="323">
        <f t="shared" si="33"/>
        <v>0</v>
      </c>
      <c r="Z343" s="311"/>
      <c r="AA343" s="298"/>
      <c r="AB343" s="311">
        <f t="shared" si="27"/>
        <v>0</v>
      </c>
      <c r="AC343" s="311">
        <f t="shared" si="27"/>
        <v>0</v>
      </c>
      <c r="AD343" s="291"/>
      <c r="AE343" s="291"/>
      <c r="AF343" s="291"/>
      <c r="AG343" s="291"/>
      <c r="AH343" s="291"/>
      <c r="AI343" s="291"/>
      <c r="AJ343" s="291"/>
      <c r="AK343" s="291"/>
      <c r="AL343" s="291"/>
    </row>
    <row r="344" spans="1:38" s="312" customFormat="1" ht="13.5" customHeight="1" x14ac:dyDescent="0.25">
      <c r="A344" s="313" t="s">
        <v>175</v>
      </c>
      <c r="B344" s="314" t="s">
        <v>928</v>
      </c>
      <c r="C344" s="314" t="s">
        <v>929</v>
      </c>
      <c r="D344" s="315">
        <v>253</v>
      </c>
      <c r="E344" s="316">
        <v>134579</v>
      </c>
      <c r="F344" s="316">
        <v>0</v>
      </c>
      <c r="G344" s="317">
        <v>0</v>
      </c>
      <c r="H344" s="315">
        <v>213</v>
      </c>
      <c r="I344" s="316">
        <v>161752.5</v>
      </c>
      <c r="J344" s="316">
        <v>0</v>
      </c>
      <c r="K344" s="317">
        <v>0</v>
      </c>
      <c r="L344" s="318">
        <v>164</v>
      </c>
      <c r="M344" s="319">
        <v>155539.09999999998</v>
      </c>
      <c r="N344" s="319">
        <v>142099.09999999998</v>
      </c>
      <c r="O344" s="319">
        <v>13440</v>
      </c>
      <c r="P344" s="319">
        <v>0</v>
      </c>
      <c r="Q344" s="320">
        <v>0</v>
      </c>
      <c r="R344" s="321">
        <f t="shared" si="28"/>
        <v>-89</v>
      </c>
      <c r="S344" s="322">
        <f t="shared" si="28"/>
        <v>20960.099999999977</v>
      </c>
      <c r="T344" s="322">
        <f t="shared" si="29"/>
        <v>0</v>
      </c>
      <c r="U344" s="323">
        <f t="shared" si="29"/>
        <v>0</v>
      </c>
      <c r="V344" s="321">
        <f t="shared" si="32"/>
        <v>-49</v>
      </c>
      <c r="W344" s="322">
        <f t="shared" si="32"/>
        <v>-6213.4000000000233</v>
      </c>
      <c r="X344" s="322">
        <f t="shared" si="33"/>
        <v>0</v>
      </c>
      <c r="Y344" s="323">
        <f t="shared" si="33"/>
        <v>0</v>
      </c>
      <c r="Z344" s="311"/>
      <c r="AA344" s="298"/>
      <c r="AB344" s="311">
        <f t="shared" si="27"/>
        <v>0</v>
      </c>
      <c r="AC344" s="311">
        <f t="shared" si="27"/>
        <v>0</v>
      </c>
      <c r="AD344" s="291"/>
      <c r="AE344" s="291"/>
      <c r="AF344" s="291"/>
      <c r="AG344" s="291"/>
      <c r="AH344" s="291"/>
      <c r="AI344" s="291"/>
      <c r="AJ344" s="291"/>
      <c r="AK344" s="291"/>
      <c r="AL344" s="291"/>
    </row>
    <row r="345" spans="1:38" s="312" customFormat="1" ht="13.5" customHeight="1" x14ac:dyDescent="0.25">
      <c r="A345" s="313" t="s">
        <v>175</v>
      </c>
      <c r="B345" s="314" t="s">
        <v>930</v>
      </c>
      <c r="C345" s="314" t="s">
        <v>931</v>
      </c>
      <c r="D345" s="315">
        <v>1136</v>
      </c>
      <c r="E345" s="316">
        <v>335211</v>
      </c>
      <c r="F345" s="316">
        <v>0</v>
      </c>
      <c r="G345" s="317">
        <v>0</v>
      </c>
      <c r="H345" s="315">
        <v>1104</v>
      </c>
      <c r="I345" s="316">
        <v>432382</v>
      </c>
      <c r="J345" s="316">
        <v>0</v>
      </c>
      <c r="K345" s="317">
        <v>0</v>
      </c>
      <c r="L345" s="318">
        <v>658</v>
      </c>
      <c r="M345" s="319">
        <v>417759.8</v>
      </c>
      <c r="N345" s="319">
        <v>375039.8</v>
      </c>
      <c r="O345" s="319">
        <v>42720</v>
      </c>
      <c r="P345" s="319">
        <v>0</v>
      </c>
      <c r="Q345" s="320">
        <v>0</v>
      </c>
      <c r="R345" s="321">
        <f t="shared" si="28"/>
        <v>-478</v>
      </c>
      <c r="S345" s="322">
        <f t="shared" si="28"/>
        <v>82548.799999999988</v>
      </c>
      <c r="T345" s="322">
        <f t="shared" si="29"/>
        <v>0</v>
      </c>
      <c r="U345" s="323">
        <f t="shared" si="29"/>
        <v>0</v>
      </c>
      <c r="V345" s="321">
        <f t="shared" si="32"/>
        <v>-446</v>
      </c>
      <c r="W345" s="322">
        <f t="shared" si="32"/>
        <v>-14622.200000000012</v>
      </c>
      <c r="X345" s="322">
        <f t="shared" si="33"/>
        <v>0</v>
      </c>
      <c r="Y345" s="323">
        <f t="shared" si="33"/>
        <v>0</v>
      </c>
      <c r="Z345" s="311"/>
      <c r="AA345" s="298"/>
      <c r="AB345" s="311">
        <f t="shared" si="27"/>
        <v>0</v>
      </c>
      <c r="AC345" s="311">
        <f t="shared" si="27"/>
        <v>0</v>
      </c>
      <c r="AD345" s="291"/>
      <c r="AE345" s="291"/>
      <c r="AF345" s="291"/>
      <c r="AG345" s="291"/>
      <c r="AH345" s="291"/>
      <c r="AI345" s="291"/>
      <c r="AJ345" s="291"/>
      <c r="AK345" s="291"/>
      <c r="AL345" s="291"/>
    </row>
    <row r="346" spans="1:38" s="312" customFormat="1" ht="13.5" customHeight="1" x14ac:dyDescent="0.25">
      <c r="A346" s="313" t="s">
        <v>175</v>
      </c>
      <c r="B346" s="314" t="s">
        <v>932</v>
      </c>
      <c r="C346" s="314" t="s">
        <v>933</v>
      </c>
      <c r="D346" s="315">
        <v>430</v>
      </c>
      <c r="E346" s="316">
        <v>140812</v>
      </c>
      <c r="F346" s="316">
        <v>0</v>
      </c>
      <c r="G346" s="317">
        <v>0</v>
      </c>
      <c r="H346" s="315">
        <v>229</v>
      </c>
      <c r="I346" s="316">
        <v>240839</v>
      </c>
      <c r="J346" s="316">
        <v>0</v>
      </c>
      <c r="K346" s="317">
        <v>0</v>
      </c>
      <c r="L346" s="318">
        <v>165</v>
      </c>
      <c r="M346" s="319">
        <v>289038.40000000002</v>
      </c>
      <c r="N346" s="319">
        <v>252078.4</v>
      </c>
      <c r="O346" s="319">
        <v>36960</v>
      </c>
      <c r="P346" s="319">
        <v>0</v>
      </c>
      <c r="Q346" s="320">
        <v>0</v>
      </c>
      <c r="R346" s="321">
        <f t="shared" si="28"/>
        <v>-265</v>
      </c>
      <c r="S346" s="322">
        <f t="shared" si="28"/>
        <v>148226.40000000002</v>
      </c>
      <c r="T346" s="322">
        <f t="shared" si="29"/>
        <v>0</v>
      </c>
      <c r="U346" s="323">
        <f t="shared" si="29"/>
        <v>0</v>
      </c>
      <c r="V346" s="321">
        <f t="shared" si="32"/>
        <v>-64</v>
      </c>
      <c r="W346" s="322">
        <f t="shared" si="32"/>
        <v>48199.400000000023</v>
      </c>
      <c r="X346" s="322">
        <f t="shared" si="33"/>
        <v>0</v>
      </c>
      <c r="Y346" s="323">
        <f t="shared" si="33"/>
        <v>0</v>
      </c>
      <c r="Z346" s="311"/>
      <c r="AA346" s="298"/>
      <c r="AB346" s="311">
        <f t="shared" si="27"/>
        <v>0</v>
      </c>
      <c r="AC346" s="311">
        <f t="shared" si="27"/>
        <v>0</v>
      </c>
      <c r="AD346" s="291"/>
      <c r="AE346" s="291"/>
      <c r="AF346" s="291"/>
      <c r="AG346" s="291"/>
      <c r="AH346" s="291"/>
      <c r="AI346" s="291"/>
      <c r="AJ346" s="291"/>
      <c r="AK346" s="291"/>
      <c r="AL346" s="291"/>
    </row>
    <row r="347" spans="1:38" s="312" customFormat="1" ht="13.5" customHeight="1" x14ac:dyDescent="0.25">
      <c r="A347" s="313" t="s">
        <v>175</v>
      </c>
      <c r="B347" s="314" t="s">
        <v>934</v>
      </c>
      <c r="C347" s="314" t="s">
        <v>935</v>
      </c>
      <c r="D347" s="315">
        <v>0</v>
      </c>
      <c r="E347" s="316">
        <v>86648</v>
      </c>
      <c r="F347" s="316">
        <v>0</v>
      </c>
      <c r="G347" s="317">
        <v>0</v>
      </c>
      <c r="H347" s="315">
        <v>0</v>
      </c>
      <c r="I347" s="316">
        <v>125240</v>
      </c>
      <c r="J347" s="316">
        <v>0</v>
      </c>
      <c r="K347" s="317">
        <v>0</v>
      </c>
      <c r="L347" s="318">
        <v>0</v>
      </c>
      <c r="M347" s="319">
        <v>77432</v>
      </c>
      <c r="N347" s="319">
        <v>77432</v>
      </c>
      <c r="O347" s="319">
        <v>0</v>
      </c>
      <c r="P347" s="319">
        <v>0</v>
      </c>
      <c r="Q347" s="320">
        <v>0</v>
      </c>
      <c r="R347" s="321">
        <f t="shared" si="28"/>
        <v>0</v>
      </c>
      <c r="S347" s="322">
        <f t="shared" si="28"/>
        <v>-9216</v>
      </c>
      <c r="T347" s="322">
        <f t="shared" si="29"/>
        <v>0</v>
      </c>
      <c r="U347" s="323">
        <f t="shared" si="29"/>
        <v>0</v>
      </c>
      <c r="V347" s="321">
        <f t="shared" si="32"/>
        <v>0</v>
      </c>
      <c r="W347" s="322">
        <f t="shared" si="32"/>
        <v>-47808</v>
      </c>
      <c r="X347" s="322">
        <f t="shared" si="33"/>
        <v>0</v>
      </c>
      <c r="Y347" s="323">
        <f t="shared" si="33"/>
        <v>0</v>
      </c>
      <c r="Z347" s="311"/>
      <c r="AA347" s="298"/>
      <c r="AB347" s="311">
        <f t="shared" si="27"/>
        <v>0</v>
      </c>
      <c r="AC347" s="311">
        <f t="shared" si="27"/>
        <v>0</v>
      </c>
      <c r="AD347" s="291"/>
      <c r="AE347" s="291"/>
      <c r="AF347" s="291"/>
      <c r="AG347" s="291"/>
      <c r="AH347" s="291"/>
      <c r="AI347" s="291"/>
      <c r="AJ347" s="291"/>
      <c r="AK347" s="291"/>
      <c r="AL347" s="291"/>
    </row>
    <row r="348" spans="1:38" s="312" customFormat="1" ht="13.5" customHeight="1" x14ac:dyDescent="0.25">
      <c r="A348" s="313" t="s">
        <v>175</v>
      </c>
      <c r="B348" s="314" t="s">
        <v>936</v>
      </c>
      <c r="C348" s="314" t="s">
        <v>937</v>
      </c>
      <c r="D348" s="315">
        <v>0</v>
      </c>
      <c r="E348" s="316">
        <v>160892</v>
      </c>
      <c r="F348" s="316">
        <v>0</v>
      </c>
      <c r="G348" s="317">
        <v>0</v>
      </c>
      <c r="H348" s="315">
        <v>0</v>
      </c>
      <c r="I348" s="316">
        <v>254894</v>
      </c>
      <c r="J348" s="316">
        <v>0</v>
      </c>
      <c r="K348" s="317">
        <v>0</v>
      </c>
      <c r="L348" s="318">
        <v>0</v>
      </c>
      <c r="M348" s="319">
        <v>156713</v>
      </c>
      <c r="N348" s="319">
        <v>156713</v>
      </c>
      <c r="O348" s="319">
        <v>0</v>
      </c>
      <c r="P348" s="319">
        <v>0</v>
      </c>
      <c r="Q348" s="320">
        <v>0</v>
      </c>
      <c r="R348" s="321">
        <f t="shared" si="28"/>
        <v>0</v>
      </c>
      <c r="S348" s="322">
        <f t="shared" si="28"/>
        <v>-4179</v>
      </c>
      <c r="T348" s="322">
        <f t="shared" si="29"/>
        <v>0</v>
      </c>
      <c r="U348" s="323">
        <f t="shared" si="29"/>
        <v>0</v>
      </c>
      <c r="V348" s="321">
        <f t="shared" si="32"/>
        <v>0</v>
      </c>
      <c r="W348" s="322">
        <f t="shared" si="32"/>
        <v>-98181</v>
      </c>
      <c r="X348" s="322">
        <f t="shared" si="33"/>
        <v>0</v>
      </c>
      <c r="Y348" s="323">
        <f t="shared" si="33"/>
        <v>0</v>
      </c>
      <c r="Z348" s="311"/>
      <c r="AA348" s="298"/>
      <c r="AB348" s="311">
        <f t="shared" si="27"/>
        <v>0</v>
      </c>
      <c r="AC348" s="311">
        <f t="shared" si="27"/>
        <v>0</v>
      </c>
      <c r="AD348" s="291"/>
      <c r="AE348" s="291"/>
      <c r="AF348" s="291"/>
      <c r="AG348" s="291"/>
      <c r="AH348" s="291"/>
      <c r="AI348" s="291"/>
      <c r="AJ348" s="291"/>
      <c r="AK348" s="291"/>
      <c r="AL348" s="291"/>
    </row>
    <row r="349" spans="1:38" s="312" customFormat="1" ht="13.5" customHeight="1" x14ac:dyDescent="0.25">
      <c r="A349" s="313" t="s">
        <v>175</v>
      </c>
      <c r="B349" s="314" t="s">
        <v>938</v>
      </c>
      <c r="C349" s="314" t="s">
        <v>939</v>
      </c>
      <c r="D349" s="315">
        <v>6998</v>
      </c>
      <c r="E349" s="316">
        <v>5280373.4000000004</v>
      </c>
      <c r="F349" s="316">
        <v>67323.33</v>
      </c>
      <c r="G349" s="317">
        <v>59873.56</v>
      </c>
      <c r="H349" s="315">
        <v>6816</v>
      </c>
      <c r="I349" s="316">
        <v>9056629.5800000019</v>
      </c>
      <c r="J349" s="316">
        <v>124065</v>
      </c>
      <c r="K349" s="317">
        <v>34217.46</v>
      </c>
      <c r="L349" s="318">
        <v>5440</v>
      </c>
      <c r="M349" s="319">
        <v>5694106.6100000013</v>
      </c>
      <c r="N349" s="319">
        <v>5207026.6100000013</v>
      </c>
      <c r="O349" s="319">
        <v>487080</v>
      </c>
      <c r="P349" s="319">
        <v>24756</v>
      </c>
      <c r="Q349" s="320">
        <v>10453.780000000001</v>
      </c>
      <c r="R349" s="321">
        <f t="shared" si="28"/>
        <v>-1558</v>
      </c>
      <c r="S349" s="322">
        <f t="shared" si="28"/>
        <v>413733.21000000089</v>
      </c>
      <c r="T349" s="322">
        <f t="shared" si="29"/>
        <v>-42567.33</v>
      </c>
      <c r="U349" s="323">
        <f t="shared" si="29"/>
        <v>-49419.78</v>
      </c>
      <c r="V349" s="321">
        <f t="shared" si="32"/>
        <v>-1376</v>
      </c>
      <c r="W349" s="322">
        <f t="shared" si="32"/>
        <v>-3362522.9700000007</v>
      </c>
      <c r="X349" s="322">
        <f t="shared" si="33"/>
        <v>-99309</v>
      </c>
      <c r="Y349" s="323">
        <f t="shared" si="33"/>
        <v>-23763.68</v>
      </c>
      <c r="Z349" s="311"/>
      <c r="AA349" s="298"/>
      <c r="AB349" s="311">
        <f t="shared" si="27"/>
        <v>0</v>
      </c>
      <c r="AC349" s="311">
        <f t="shared" si="27"/>
        <v>0</v>
      </c>
      <c r="AD349" s="291"/>
      <c r="AE349" s="291"/>
      <c r="AF349" s="291"/>
      <c r="AG349" s="291"/>
      <c r="AH349" s="291"/>
      <c r="AI349" s="291"/>
      <c r="AJ349" s="291"/>
      <c r="AK349" s="291"/>
      <c r="AL349" s="291"/>
    </row>
    <row r="350" spans="1:38" s="312" customFormat="1" ht="13.5" customHeight="1" x14ac:dyDescent="0.25">
      <c r="A350" s="313" t="s">
        <v>175</v>
      </c>
      <c r="B350" s="314" t="s">
        <v>940</v>
      </c>
      <c r="C350" s="314" t="s">
        <v>941</v>
      </c>
      <c r="D350" s="315">
        <v>564</v>
      </c>
      <c r="E350" s="316">
        <v>413819</v>
      </c>
      <c r="F350" s="316">
        <v>0</v>
      </c>
      <c r="G350" s="317">
        <v>0</v>
      </c>
      <c r="H350" s="315">
        <v>504</v>
      </c>
      <c r="I350" s="316">
        <v>432736.92000000004</v>
      </c>
      <c r="J350" s="316">
        <v>0</v>
      </c>
      <c r="K350" s="317">
        <v>0</v>
      </c>
      <c r="L350" s="318">
        <v>504</v>
      </c>
      <c r="M350" s="319">
        <v>510538.1</v>
      </c>
      <c r="N350" s="319">
        <v>445378.1</v>
      </c>
      <c r="O350" s="319">
        <v>65160</v>
      </c>
      <c r="P350" s="319">
        <v>0</v>
      </c>
      <c r="Q350" s="320">
        <v>0</v>
      </c>
      <c r="R350" s="321">
        <f t="shared" si="28"/>
        <v>-60</v>
      </c>
      <c r="S350" s="322">
        <f t="shared" si="28"/>
        <v>96719.099999999977</v>
      </c>
      <c r="T350" s="322">
        <f t="shared" si="29"/>
        <v>0</v>
      </c>
      <c r="U350" s="323">
        <f t="shared" si="29"/>
        <v>0</v>
      </c>
      <c r="V350" s="321">
        <f t="shared" si="32"/>
        <v>0</v>
      </c>
      <c r="W350" s="322">
        <f t="shared" si="32"/>
        <v>77801.179999999935</v>
      </c>
      <c r="X350" s="322">
        <f t="shared" si="33"/>
        <v>0</v>
      </c>
      <c r="Y350" s="323">
        <f t="shared" si="33"/>
        <v>0</v>
      </c>
      <c r="Z350" s="311"/>
      <c r="AA350" s="298"/>
      <c r="AB350" s="311">
        <f t="shared" si="27"/>
        <v>0</v>
      </c>
      <c r="AC350" s="311">
        <f t="shared" si="27"/>
        <v>0</v>
      </c>
      <c r="AD350" s="291"/>
      <c r="AE350" s="291"/>
      <c r="AF350" s="291"/>
      <c r="AG350" s="291"/>
      <c r="AH350" s="291"/>
      <c r="AI350" s="291"/>
      <c r="AJ350" s="291"/>
      <c r="AK350" s="291"/>
      <c r="AL350" s="291"/>
    </row>
    <row r="351" spans="1:38" s="312" customFormat="1" ht="13.5" customHeight="1" x14ac:dyDescent="0.25">
      <c r="A351" s="313" t="s">
        <v>175</v>
      </c>
      <c r="B351" s="314" t="s">
        <v>942</v>
      </c>
      <c r="C351" s="314" t="s">
        <v>943</v>
      </c>
      <c r="D351" s="315">
        <v>3814</v>
      </c>
      <c r="E351" s="316">
        <v>3612600.2</v>
      </c>
      <c r="F351" s="316">
        <v>147034.56</v>
      </c>
      <c r="G351" s="317">
        <v>0</v>
      </c>
      <c r="H351" s="315">
        <v>2723</v>
      </c>
      <c r="I351" s="316">
        <v>4709264.4399999995</v>
      </c>
      <c r="J351" s="316">
        <v>223855</v>
      </c>
      <c r="K351" s="317">
        <v>0</v>
      </c>
      <c r="L351" s="318">
        <v>2225</v>
      </c>
      <c r="M351" s="319">
        <v>3340659.14</v>
      </c>
      <c r="N351" s="319">
        <v>3052419.14</v>
      </c>
      <c r="O351" s="319">
        <v>288240</v>
      </c>
      <c r="P351" s="319">
        <v>76225</v>
      </c>
      <c r="Q351" s="320">
        <v>0</v>
      </c>
      <c r="R351" s="321">
        <f t="shared" si="28"/>
        <v>-1589</v>
      </c>
      <c r="S351" s="322">
        <f t="shared" si="28"/>
        <v>-271941.06000000006</v>
      </c>
      <c r="T351" s="322">
        <f t="shared" si="29"/>
        <v>-70809.56</v>
      </c>
      <c r="U351" s="323">
        <f t="shared" si="29"/>
        <v>0</v>
      </c>
      <c r="V351" s="321">
        <f t="shared" si="32"/>
        <v>-498</v>
      </c>
      <c r="W351" s="322">
        <f t="shared" si="32"/>
        <v>-1368605.2999999993</v>
      </c>
      <c r="X351" s="322">
        <f t="shared" si="33"/>
        <v>-147630</v>
      </c>
      <c r="Y351" s="323">
        <f t="shared" si="33"/>
        <v>0</v>
      </c>
      <c r="Z351" s="311"/>
      <c r="AA351" s="298"/>
      <c r="AB351" s="311">
        <f t="shared" si="27"/>
        <v>0</v>
      </c>
      <c r="AC351" s="311">
        <f t="shared" si="27"/>
        <v>0</v>
      </c>
      <c r="AD351" s="291"/>
      <c r="AE351" s="291"/>
      <c r="AF351" s="291"/>
      <c r="AG351" s="291"/>
      <c r="AH351" s="291"/>
      <c r="AI351" s="291"/>
      <c r="AJ351" s="291"/>
      <c r="AK351" s="291"/>
      <c r="AL351" s="291"/>
    </row>
    <row r="352" spans="1:38" s="312" customFormat="1" ht="13.5" customHeight="1" x14ac:dyDescent="0.25">
      <c r="A352" s="313" t="s">
        <v>175</v>
      </c>
      <c r="B352" s="314" t="s">
        <v>944</v>
      </c>
      <c r="C352" s="314" t="s">
        <v>945</v>
      </c>
      <c r="D352" s="315">
        <v>1600</v>
      </c>
      <c r="E352" s="316">
        <v>756472.2</v>
      </c>
      <c r="F352" s="316">
        <v>45285.2</v>
      </c>
      <c r="G352" s="317">
        <v>0</v>
      </c>
      <c r="H352" s="315">
        <v>1411</v>
      </c>
      <c r="I352" s="316">
        <v>1471006.6</v>
      </c>
      <c r="J352" s="316">
        <v>101259</v>
      </c>
      <c r="K352" s="317">
        <v>0</v>
      </c>
      <c r="L352" s="318">
        <v>1352</v>
      </c>
      <c r="M352" s="319">
        <v>1563558.68</v>
      </c>
      <c r="N352" s="319">
        <v>1456038.68</v>
      </c>
      <c r="O352" s="319">
        <v>107520</v>
      </c>
      <c r="P352" s="319">
        <v>24054</v>
      </c>
      <c r="Q352" s="320">
        <v>0</v>
      </c>
      <c r="R352" s="321">
        <f t="shared" si="28"/>
        <v>-248</v>
      </c>
      <c r="S352" s="322">
        <f t="shared" si="28"/>
        <v>807086.48</v>
      </c>
      <c r="T352" s="322">
        <f t="shared" si="29"/>
        <v>-21231.199999999997</v>
      </c>
      <c r="U352" s="323">
        <f t="shared" si="29"/>
        <v>0</v>
      </c>
      <c r="V352" s="321">
        <f t="shared" si="32"/>
        <v>-59</v>
      </c>
      <c r="W352" s="322">
        <f t="shared" si="32"/>
        <v>92552.079999999842</v>
      </c>
      <c r="X352" s="322">
        <f t="shared" si="33"/>
        <v>-77205</v>
      </c>
      <c r="Y352" s="323">
        <f t="shared" si="33"/>
        <v>0</v>
      </c>
      <c r="Z352" s="311"/>
      <c r="AA352" s="298"/>
      <c r="AB352" s="311">
        <f t="shared" si="27"/>
        <v>0</v>
      </c>
      <c r="AC352" s="311">
        <f t="shared" si="27"/>
        <v>0</v>
      </c>
      <c r="AD352" s="291"/>
      <c r="AE352" s="291"/>
      <c r="AF352" s="291"/>
      <c r="AG352" s="291"/>
      <c r="AH352" s="291"/>
      <c r="AI352" s="291"/>
      <c r="AJ352" s="291"/>
      <c r="AK352" s="291"/>
      <c r="AL352" s="291"/>
    </row>
    <row r="353" spans="1:38" s="312" customFormat="1" ht="13.5" customHeight="1" x14ac:dyDescent="0.25">
      <c r="A353" s="313" t="s">
        <v>175</v>
      </c>
      <c r="B353" s="314" t="s">
        <v>946</v>
      </c>
      <c r="C353" s="314" t="s">
        <v>947</v>
      </c>
      <c r="D353" s="315">
        <v>223</v>
      </c>
      <c r="E353" s="316">
        <v>126699</v>
      </c>
      <c r="F353" s="316">
        <v>0</v>
      </c>
      <c r="G353" s="317">
        <v>0</v>
      </c>
      <c r="H353" s="315">
        <v>207</v>
      </c>
      <c r="I353" s="316">
        <v>172667.4</v>
      </c>
      <c r="J353" s="316">
        <v>0</v>
      </c>
      <c r="K353" s="317">
        <v>0</v>
      </c>
      <c r="L353" s="318">
        <v>207</v>
      </c>
      <c r="M353" s="319">
        <v>207276.9</v>
      </c>
      <c r="N353" s="319">
        <v>187236.9</v>
      </c>
      <c r="O353" s="319">
        <v>20040</v>
      </c>
      <c r="P353" s="319">
        <v>0</v>
      </c>
      <c r="Q353" s="320">
        <v>0</v>
      </c>
      <c r="R353" s="321">
        <f t="shared" si="28"/>
        <v>-16</v>
      </c>
      <c r="S353" s="322">
        <f t="shared" si="28"/>
        <v>80577.899999999994</v>
      </c>
      <c r="T353" s="322">
        <f t="shared" si="29"/>
        <v>0</v>
      </c>
      <c r="U353" s="323">
        <f t="shared" si="29"/>
        <v>0</v>
      </c>
      <c r="V353" s="321">
        <f t="shared" si="32"/>
        <v>0</v>
      </c>
      <c r="W353" s="322">
        <f t="shared" si="32"/>
        <v>34609.5</v>
      </c>
      <c r="X353" s="322">
        <f t="shared" si="33"/>
        <v>0</v>
      </c>
      <c r="Y353" s="323">
        <f t="shared" si="33"/>
        <v>0</v>
      </c>
      <c r="Z353" s="311"/>
      <c r="AA353" s="298"/>
      <c r="AB353" s="311">
        <f t="shared" si="27"/>
        <v>0</v>
      </c>
      <c r="AC353" s="311">
        <f t="shared" si="27"/>
        <v>0</v>
      </c>
      <c r="AD353" s="291"/>
      <c r="AE353" s="291"/>
      <c r="AF353" s="291"/>
      <c r="AG353" s="291"/>
      <c r="AH353" s="291"/>
      <c r="AI353" s="291"/>
      <c r="AJ353" s="291"/>
      <c r="AK353" s="291"/>
      <c r="AL353" s="291"/>
    </row>
    <row r="354" spans="1:38" s="312" customFormat="1" ht="13.5" customHeight="1" x14ac:dyDescent="0.25">
      <c r="A354" s="313" t="s">
        <v>175</v>
      </c>
      <c r="B354" s="314" t="s">
        <v>948</v>
      </c>
      <c r="C354" s="314" t="s">
        <v>223</v>
      </c>
      <c r="D354" s="315">
        <v>1440</v>
      </c>
      <c r="E354" s="316">
        <v>1714157</v>
      </c>
      <c r="F354" s="316">
        <v>0</v>
      </c>
      <c r="G354" s="317">
        <v>4552671.99</v>
      </c>
      <c r="H354" s="315">
        <v>1361</v>
      </c>
      <c r="I354" s="316">
        <v>2372423.0999999996</v>
      </c>
      <c r="J354" s="316">
        <v>0</v>
      </c>
      <c r="K354" s="317">
        <v>5638996.1699999999</v>
      </c>
      <c r="L354" s="318">
        <v>1166</v>
      </c>
      <c r="M354" s="319">
        <v>1590386.1</v>
      </c>
      <c r="N354" s="319">
        <v>1454906.1</v>
      </c>
      <c r="O354" s="319">
        <v>135480</v>
      </c>
      <c r="P354" s="319">
        <v>0</v>
      </c>
      <c r="Q354" s="320">
        <v>6064066.7300000004</v>
      </c>
      <c r="R354" s="321">
        <f t="shared" si="28"/>
        <v>-274</v>
      </c>
      <c r="S354" s="322">
        <f t="shared" si="28"/>
        <v>-123770.89999999991</v>
      </c>
      <c r="T354" s="322">
        <f t="shared" si="29"/>
        <v>0</v>
      </c>
      <c r="U354" s="323">
        <f t="shared" si="29"/>
        <v>1511394.7400000002</v>
      </c>
      <c r="V354" s="321">
        <f t="shared" si="32"/>
        <v>-195</v>
      </c>
      <c r="W354" s="322">
        <f t="shared" si="32"/>
        <v>-782036.99999999953</v>
      </c>
      <c r="X354" s="322">
        <f t="shared" si="33"/>
        <v>0</v>
      </c>
      <c r="Y354" s="323">
        <f t="shared" si="33"/>
        <v>425070.56000000052</v>
      </c>
      <c r="Z354" s="311"/>
      <c r="AA354" s="298"/>
      <c r="AB354" s="311">
        <f t="shared" si="27"/>
        <v>0</v>
      </c>
      <c r="AC354" s="311">
        <f t="shared" si="27"/>
        <v>0</v>
      </c>
      <c r="AD354" s="291"/>
      <c r="AE354" s="291"/>
      <c r="AF354" s="291"/>
      <c r="AG354" s="291"/>
      <c r="AH354" s="291"/>
      <c r="AI354" s="291"/>
      <c r="AJ354" s="291"/>
      <c r="AK354" s="291"/>
      <c r="AL354" s="291"/>
    </row>
    <row r="355" spans="1:38" s="312" customFormat="1" ht="13.5" customHeight="1" x14ac:dyDescent="0.25">
      <c r="A355" s="313" t="s">
        <v>175</v>
      </c>
      <c r="B355" s="314" t="s">
        <v>949</v>
      </c>
      <c r="C355" s="314" t="s">
        <v>950</v>
      </c>
      <c r="D355" s="315">
        <v>0</v>
      </c>
      <c r="E355" s="316">
        <v>334118</v>
      </c>
      <c r="F355" s="316">
        <v>0</v>
      </c>
      <c r="G355" s="317">
        <v>0</v>
      </c>
      <c r="H355" s="315">
        <v>0</v>
      </c>
      <c r="I355" s="316">
        <v>498683</v>
      </c>
      <c r="J355" s="316">
        <v>0</v>
      </c>
      <c r="K355" s="317">
        <v>0</v>
      </c>
      <c r="L355" s="318">
        <v>0</v>
      </c>
      <c r="M355" s="319">
        <v>241662</v>
      </c>
      <c r="N355" s="319">
        <v>231102</v>
      </c>
      <c r="O355" s="319">
        <v>10560</v>
      </c>
      <c r="P355" s="319">
        <v>0</v>
      </c>
      <c r="Q355" s="320">
        <v>0</v>
      </c>
      <c r="R355" s="321">
        <f t="shared" si="28"/>
        <v>0</v>
      </c>
      <c r="S355" s="322">
        <f t="shared" si="28"/>
        <v>-92456</v>
      </c>
      <c r="T355" s="322">
        <f t="shared" si="29"/>
        <v>0</v>
      </c>
      <c r="U355" s="323">
        <f t="shared" si="29"/>
        <v>0</v>
      </c>
      <c r="V355" s="321">
        <f t="shared" si="32"/>
        <v>0</v>
      </c>
      <c r="W355" s="322">
        <f t="shared" si="32"/>
        <v>-257021</v>
      </c>
      <c r="X355" s="322">
        <f t="shared" si="33"/>
        <v>0</v>
      </c>
      <c r="Y355" s="323">
        <f t="shared" si="33"/>
        <v>0</v>
      </c>
      <c r="Z355" s="311"/>
      <c r="AA355" s="298"/>
      <c r="AB355" s="311">
        <f t="shared" si="27"/>
        <v>0</v>
      </c>
      <c r="AC355" s="311">
        <f t="shared" si="27"/>
        <v>0</v>
      </c>
      <c r="AD355" s="291"/>
      <c r="AE355" s="291"/>
      <c r="AF355" s="291"/>
      <c r="AG355" s="291"/>
      <c r="AH355" s="291"/>
      <c r="AI355" s="291"/>
      <c r="AJ355" s="291"/>
      <c r="AK355" s="291"/>
      <c r="AL355" s="291"/>
    </row>
    <row r="356" spans="1:38" s="312" customFormat="1" ht="13.5" customHeight="1" x14ac:dyDescent="0.25">
      <c r="A356" s="313" t="s">
        <v>175</v>
      </c>
      <c r="B356" s="314" t="s">
        <v>951</v>
      </c>
      <c r="C356" s="314" t="s">
        <v>176</v>
      </c>
      <c r="D356" s="315">
        <v>969</v>
      </c>
      <c r="E356" s="316">
        <v>591721</v>
      </c>
      <c r="F356" s="316">
        <v>0</v>
      </c>
      <c r="G356" s="317">
        <v>0</v>
      </c>
      <c r="H356" s="315">
        <v>787</v>
      </c>
      <c r="I356" s="316">
        <v>843533.6</v>
      </c>
      <c r="J356" s="316">
        <v>0</v>
      </c>
      <c r="K356" s="317">
        <v>0</v>
      </c>
      <c r="L356" s="318">
        <v>831</v>
      </c>
      <c r="M356" s="319">
        <v>653043.6</v>
      </c>
      <c r="N356" s="319">
        <v>579843.6</v>
      </c>
      <c r="O356" s="319">
        <v>73200</v>
      </c>
      <c r="P356" s="319">
        <v>0</v>
      </c>
      <c r="Q356" s="320">
        <v>0</v>
      </c>
      <c r="R356" s="321">
        <f t="shared" si="28"/>
        <v>-138</v>
      </c>
      <c r="S356" s="322">
        <f t="shared" si="28"/>
        <v>61322.599999999977</v>
      </c>
      <c r="T356" s="322">
        <f t="shared" si="29"/>
        <v>0</v>
      </c>
      <c r="U356" s="323">
        <f t="shared" si="29"/>
        <v>0</v>
      </c>
      <c r="V356" s="321">
        <f t="shared" si="32"/>
        <v>44</v>
      </c>
      <c r="W356" s="322">
        <f t="shared" si="32"/>
        <v>-190490</v>
      </c>
      <c r="X356" s="322">
        <f t="shared" si="33"/>
        <v>0</v>
      </c>
      <c r="Y356" s="323">
        <f t="shared" si="33"/>
        <v>0</v>
      </c>
      <c r="Z356" s="311"/>
      <c r="AA356" s="298"/>
      <c r="AB356" s="311">
        <f t="shared" si="27"/>
        <v>0</v>
      </c>
      <c r="AC356" s="311">
        <f t="shared" si="27"/>
        <v>0</v>
      </c>
      <c r="AD356" s="291"/>
      <c r="AE356" s="291"/>
      <c r="AF356" s="291"/>
      <c r="AG356" s="291"/>
      <c r="AH356" s="291"/>
      <c r="AI356" s="291"/>
      <c r="AJ356" s="291"/>
      <c r="AK356" s="291"/>
      <c r="AL356" s="291"/>
    </row>
    <row r="357" spans="1:38" s="312" customFormat="1" ht="13.5" customHeight="1" x14ac:dyDescent="0.25">
      <c r="A357" s="313" t="s">
        <v>180</v>
      </c>
      <c r="B357" s="314" t="s">
        <v>952</v>
      </c>
      <c r="C357" s="314" t="s">
        <v>953</v>
      </c>
      <c r="D357" s="315">
        <v>1052</v>
      </c>
      <c r="E357" s="316">
        <v>463554</v>
      </c>
      <c r="F357" s="316">
        <v>0</v>
      </c>
      <c r="G357" s="317">
        <v>0</v>
      </c>
      <c r="H357" s="315">
        <v>737</v>
      </c>
      <c r="I357" s="316">
        <v>712911.49999999988</v>
      </c>
      <c r="J357" s="316">
        <v>0</v>
      </c>
      <c r="K357" s="317">
        <v>0</v>
      </c>
      <c r="L357" s="318">
        <v>692</v>
      </c>
      <c r="M357" s="319">
        <v>602520.19999999995</v>
      </c>
      <c r="N357" s="319">
        <v>510240.19999999995</v>
      </c>
      <c r="O357" s="319">
        <v>92280</v>
      </c>
      <c r="P357" s="319">
        <v>0</v>
      </c>
      <c r="Q357" s="320">
        <v>0</v>
      </c>
      <c r="R357" s="321">
        <f t="shared" si="28"/>
        <v>-360</v>
      </c>
      <c r="S357" s="322">
        <f t="shared" si="28"/>
        <v>138966.19999999995</v>
      </c>
      <c r="T357" s="322">
        <f t="shared" si="29"/>
        <v>0</v>
      </c>
      <c r="U357" s="323">
        <f t="shared" si="29"/>
        <v>0</v>
      </c>
      <c r="V357" s="321">
        <f t="shared" si="32"/>
        <v>-45</v>
      </c>
      <c r="W357" s="322">
        <f t="shared" si="32"/>
        <v>-110391.29999999993</v>
      </c>
      <c r="X357" s="322">
        <f t="shared" si="33"/>
        <v>0</v>
      </c>
      <c r="Y357" s="323">
        <f t="shared" si="33"/>
        <v>0</v>
      </c>
      <c r="Z357" s="311"/>
      <c r="AA357" s="298"/>
      <c r="AB357" s="311">
        <f t="shared" si="27"/>
        <v>0</v>
      </c>
      <c r="AC357" s="311">
        <f t="shared" si="27"/>
        <v>0</v>
      </c>
      <c r="AD357" s="291"/>
      <c r="AE357" s="291"/>
      <c r="AF357" s="291"/>
      <c r="AG357" s="291"/>
      <c r="AH357" s="291"/>
      <c r="AI357" s="291"/>
      <c r="AJ357" s="291"/>
      <c r="AK357" s="291"/>
      <c r="AL357" s="291"/>
    </row>
    <row r="358" spans="1:38" s="312" customFormat="1" ht="13.5" customHeight="1" x14ac:dyDescent="0.25">
      <c r="A358" s="313" t="s">
        <v>180</v>
      </c>
      <c r="B358" s="314" t="s">
        <v>954</v>
      </c>
      <c r="C358" s="314" t="s">
        <v>955</v>
      </c>
      <c r="D358" s="315">
        <v>889</v>
      </c>
      <c r="E358" s="316">
        <v>697513</v>
      </c>
      <c r="F358" s="316">
        <v>10987.2</v>
      </c>
      <c r="G358" s="317">
        <v>0</v>
      </c>
      <c r="H358" s="315">
        <v>776</v>
      </c>
      <c r="I358" s="316">
        <v>919533.59999999986</v>
      </c>
      <c r="J358" s="316">
        <v>20195</v>
      </c>
      <c r="K358" s="317">
        <v>0</v>
      </c>
      <c r="L358" s="318">
        <v>677</v>
      </c>
      <c r="M358" s="319">
        <v>618818.70000000007</v>
      </c>
      <c r="N358" s="319">
        <v>540098.70000000007</v>
      </c>
      <c r="O358" s="319">
        <v>78720</v>
      </c>
      <c r="P358" s="319">
        <v>8917</v>
      </c>
      <c r="Q358" s="320">
        <v>0</v>
      </c>
      <c r="R358" s="321">
        <f t="shared" si="28"/>
        <v>-212</v>
      </c>
      <c r="S358" s="322">
        <f t="shared" si="28"/>
        <v>-78694.29999999993</v>
      </c>
      <c r="T358" s="322">
        <f t="shared" si="29"/>
        <v>-2070.2000000000007</v>
      </c>
      <c r="U358" s="323">
        <f t="shared" si="29"/>
        <v>0</v>
      </c>
      <c r="V358" s="321">
        <f t="shared" si="32"/>
        <v>-99</v>
      </c>
      <c r="W358" s="322">
        <f t="shared" si="32"/>
        <v>-300714.89999999979</v>
      </c>
      <c r="X358" s="322">
        <f t="shared" si="33"/>
        <v>-11278</v>
      </c>
      <c r="Y358" s="323">
        <f t="shared" si="33"/>
        <v>0</v>
      </c>
      <c r="Z358" s="311"/>
      <c r="AA358" s="298"/>
      <c r="AB358" s="311">
        <f t="shared" si="27"/>
        <v>0</v>
      </c>
      <c r="AC358" s="311">
        <f t="shared" si="27"/>
        <v>0</v>
      </c>
      <c r="AD358" s="291"/>
      <c r="AE358" s="291"/>
      <c r="AF358" s="291"/>
      <c r="AG358" s="291"/>
      <c r="AH358" s="291"/>
      <c r="AI358" s="291"/>
      <c r="AJ358" s="291"/>
      <c r="AK358" s="291"/>
      <c r="AL358" s="291"/>
    </row>
    <row r="359" spans="1:38" s="312" customFormat="1" ht="13.5" customHeight="1" x14ac:dyDescent="0.25">
      <c r="A359" s="313" t="s">
        <v>180</v>
      </c>
      <c r="B359" s="314" t="s">
        <v>956</v>
      </c>
      <c r="C359" s="314" t="s">
        <v>957</v>
      </c>
      <c r="D359" s="315">
        <v>3761</v>
      </c>
      <c r="E359" s="316">
        <v>2821443</v>
      </c>
      <c r="F359" s="316">
        <v>34324</v>
      </c>
      <c r="G359" s="317">
        <v>0</v>
      </c>
      <c r="H359" s="315">
        <v>2191</v>
      </c>
      <c r="I359" s="316">
        <v>4291430.3000000007</v>
      </c>
      <c r="J359" s="316">
        <v>29613</v>
      </c>
      <c r="K359" s="317">
        <v>0</v>
      </c>
      <c r="L359" s="318">
        <v>1954</v>
      </c>
      <c r="M359" s="319">
        <v>2688453.4</v>
      </c>
      <c r="N359" s="319">
        <v>2404533.4</v>
      </c>
      <c r="O359" s="319">
        <v>283920</v>
      </c>
      <c r="P359" s="319">
        <v>9011</v>
      </c>
      <c r="Q359" s="320">
        <v>0</v>
      </c>
      <c r="R359" s="321">
        <f t="shared" si="28"/>
        <v>-1807</v>
      </c>
      <c r="S359" s="322">
        <f t="shared" si="28"/>
        <v>-132989.60000000009</v>
      </c>
      <c r="T359" s="322">
        <f t="shared" si="29"/>
        <v>-25313</v>
      </c>
      <c r="U359" s="323">
        <f t="shared" si="29"/>
        <v>0</v>
      </c>
      <c r="V359" s="321">
        <f t="shared" si="32"/>
        <v>-237</v>
      </c>
      <c r="W359" s="322">
        <f t="shared" si="32"/>
        <v>-1602976.9000000008</v>
      </c>
      <c r="X359" s="322">
        <f t="shared" si="33"/>
        <v>-20602</v>
      </c>
      <c r="Y359" s="323">
        <f t="shared" si="33"/>
        <v>0</v>
      </c>
      <c r="Z359" s="311"/>
      <c r="AA359" s="298"/>
      <c r="AB359" s="311">
        <f t="shared" si="27"/>
        <v>0</v>
      </c>
      <c r="AC359" s="311">
        <f t="shared" si="27"/>
        <v>0</v>
      </c>
      <c r="AD359" s="291"/>
      <c r="AE359" s="291"/>
      <c r="AF359" s="291"/>
      <c r="AG359" s="291"/>
      <c r="AH359" s="291"/>
      <c r="AI359" s="291"/>
      <c r="AJ359" s="291"/>
      <c r="AK359" s="291"/>
      <c r="AL359" s="291"/>
    </row>
    <row r="360" spans="1:38" s="312" customFormat="1" ht="13.5" customHeight="1" x14ac:dyDescent="0.25">
      <c r="A360" s="313" t="s">
        <v>180</v>
      </c>
      <c r="B360" s="314" t="s">
        <v>958</v>
      </c>
      <c r="C360" s="314" t="s">
        <v>959</v>
      </c>
      <c r="D360" s="315">
        <v>283</v>
      </c>
      <c r="E360" s="316">
        <v>281475</v>
      </c>
      <c r="F360" s="316">
        <v>0</v>
      </c>
      <c r="G360" s="317">
        <v>0</v>
      </c>
      <c r="H360" s="315">
        <v>198</v>
      </c>
      <c r="I360" s="316">
        <v>338778.8</v>
      </c>
      <c r="J360" s="316">
        <v>0</v>
      </c>
      <c r="K360" s="317">
        <v>0</v>
      </c>
      <c r="L360" s="318">
        <v>99</v>
      </c>
      <c r="M360" s="319">
        <v>249701</v>
      </c>
      <c r="N360" s="319">
        <v>228581</v>
      </c>
      <c r="O360" s="319">
        <v>21120</v>
      </c>
      <c r="P360" s="319">
        <v>0</v>
      </c>
      <c r="Q360" s="320">
        <v>0</v>
      </c>
      <c r="R360" s="321">
        <f t="shared" si="28"/>
        <v>-184</v>
      </c>
      <c r="S360" s="322">
        <f t="shared" si="28"/>
        <v>-31774</v>
      </c>
      <c r="T360" s="322">
        <f t="shared" si="29"/>
        <v>0</v>
      </c>
      <c r="U360" s="323">
        <f t="shared" si="29"/>
        <v>0</v>
      </c>
      <c r="V360" s="321">
        <f t="shared" si="32"/>
        <v>-99</v>
      </c>
      <c r="W360" s="322">
        <f t="shared" si="32"/>
        <v>-89077.799999999988</v>
      </c>
      <c r="X360" s="322">
        <f t="shared" si="33"/>
        <v>0</v>
      </c>
      <c r="Y360" s="323">
        <f t="shared" si="33"/>
        <v>0</v>
      </c>
      <c r="Z360" s="311"/>
      <c r="AA360" s="298"/>
      <c r="AB360" s="311">
        <f t="shared" si="27"/>
        <v>0</v>
      </c>
      <c r="AC360" s="311">
        <f t="shared" si="27"/>
        <v>0</v>
      </c>
      <c r="AD360" s="291"/>
      <c r="AE360" s="291"/>
      <c r="AF360" s="291"/>
      <c r="AG360" s="291"/>
      <c r="AH360" s="291"/>
      <c r="AI360" s="291"/>
      <c r="AJ360" s="291"/>
      <c r="AK360" s="291"/>
      <c r="AL360" s="291"/>
    </row>
    <row r="361" spans="1:38" s="312" customFormat="1" ht="13.5" customHeight="1" x14ac:dyDescent="0.25">
      <c r="A361" s="313" t="s">
        <v>183</v>
      </c>
      <c r="B361" s="314" t="s">
        <v>960</v>
      </c>
      <c r="C361" s="314" t="s">
        <v>961</v>
      </c>
      <c r="D361" s="315">
        <v>1114</v>
      </c>
      <c r="E361" s="316">
        <v>637926.6</v>
      </c>
      <c r="F361" s="316">
        <v>0</v>
      </c>
      <c r="G361" s="317">
        <v>0</v>
      </c>
      <c r="H361" s="315">
        <v>775</v>
      </c>
      <c r="I361" s="316">
        <v>752535.67999999993</v>
      </c>
      <c r="J361" s="316">
        <v>0</v>
      </c>
      <c r="K361" s="317">
        <v>0</v>
      </c>
      <c r="L361" s="318">
        <v>776</v>
      </c>
      <c r="M361" s="319">
        <v>648748.10000000009</v>
      </c>
      <c r="N361" s="319">
        <v>548788.10000000009</v>
      </c>
      <c r="O361" s="319">
        <v>99960</v>
      </c>
      <c r="P361" s="319">
        <v>0</v>
      </c>
      <c r="Q361" s="320">
        <v>0</v>
      </c>
      <c r="R361" s="321">
        <f t="shared" si="28"/>
        <v>-338</v>
      </c>
      <c r="S361" s="322">
        <f t="shared" si="28"/>
        <v>10821.500000000116</v>
      </c>
      <c r="T361" s="322">
        <f t="shared" si="29"/>
        <v>0</v>
      </c>
      <c r="U361" s="323">
        <f t="shared" si="29"/>
        <v>0</v>
      </c>
      <c r="V361" s="321">
        <f t="shared" si="32"/>
        <v>1</v>
      </c>
      <c r="W361" s="322">
        <f t="shared" si="32"/>
        <v>-103787.57999999984</v>
      </c>
      <c r="X361" s="322">
        <f t="shared" si="33"/>
        <v>0</v>
      </c>
      <c r="Y361" s="323">
        <f t="shared" si="33"/>
        <v>0</v>
      </c>
      <c r="Z361" s="311"/>
      <c r="AA361" s="298"/>
      <c r="AB361" s="311">
        <f t="shared" si="27"/>
        <v>0</v>
      </c>
      <c r="AC361" s="311">
        <f t="shared" si="27"/>
        <v>0</v>
      </c>
      <c r="AD361" s="291"/>
      <c r="AE361" s="291"/>
      <c r="AF361" s="291"/>
      <c r="AG361" s="291"/>
      <c r="AH361" s="291"/>
      <c r="AI361" s="291"/>
      <c r="AJ361" s="291"/>
      <c r="AK361" s="291"/>
      <c r="AL361" s="291"/>
    </row>
    <row r="362" spans="1:38" s="312" customFormat="1" ht="13.5" customHeight="1" x14ac:dyDescent="0.25">
      <c r="A362" s="313" t="s">
        <v>183</v>
      </c>
      <c r="B362" s="314" t="s">
        <v>962</v>
      </c>
      <c r="C362" s="314" t="s">
        <v>217</v>
      </c>
      <c r="D362" s="315">
        <v>516</v>
      </c>
      <c r="E362" s="316">
        <v>102141</v>
      </c>
      <c r="F362" s="316">
        <v>0</v>
      </c>
      <c r="G362" s="317">
        <v>0</v>
      </c>
      <c r="H362" s="315">
        <v>597</v>
      </c>
      <c r="I362" s="316">
        <v>143233.20000000001</v>
      </c>
      <c r="J362" s="316">
        <v>0</v>
      </c>
      <c r="K362" s="317">
        <v>0</v>
      </c>
      <c r="L362" s="318">
        <v>345</v>
      </c>
      <c r="M362" s="319">
        <v>127686.5</v>
      </c>
      <c r="N362" s="319">
        <v>108246.5</v>
      </c>
      <c r="O362" s="319">
        <v>19440</v>
      </c>
      <c r="P362" s="319">
        <v>0</v>
      </c>
      <c r="Q362" s="320">
        <v>0</v>
      </c>
      <c r="R362" s="321">
        <f t="shared" si="28"/>
        <v>-171</v>
      </c>
      <c r="S362" s="322">
        <f t="shared" si="28"/>
        <v>25545.5</v>
      </c>
      <c r="T362" s="322">
        <f t="shared" si="29"/>
        <v>0</v>
      </c>
      <c r="U362" s="323">
        <f t="shared" si="29"/>
        <v>0</v>
      </c>
      <c r="V362" s="321">
        <f t="shared" si="32"/>
        <v>-252</v>
      </c>
      <c r="W362" s="322">
        <f t="shared" si="32"/>
        <v>-15546.700000000012</v>
      </c>
      <c r="X362" s="322">
        <f t="shared" si="33"/>
        <v>0</v>
      </c>
      <c r="Y362" s="323">
        <f t="shared" si="33"/>
        <v>0</v>
      </c>
      <c r="Z362" s="311"/>
      <c r="AA362" s="298"/>
      <c r="AB362" s="311">
        <f t="shared" si="27"/>
        <v>0</v>
      </c>
      <c r="AC362" s="311">
        <f t="shared" si="27"/>
        <v>0</v>
      </c>
      <c r="AD362" s="291"/>
      <c r="AE362" s="291"/>
      <c r="AF362" s="291"/>
      <c r="AG362" s="291"/>
      <c r="AH362" s="291"/>
      <c r="AI362" s="291"/>
      <c r="AJ362" s="291"/>
      <c r="AK362" s="291"/>
      <c r="AL362" s="291"/>
    </row>
    <row r="363" spans="1:38" s="312" customFormat="1" ht="13.5" customHeight="1" x14ac:dyDescent="0.25">
      <c r="A363" s="313" t="s">
        <v>183</v>
      </c>
      <c r="B363" s="314" t="s">
        <v>963</v>
      </c>
      <c r="C363" s="314" t="s">
        <v>964</v>
      </c>
      <c r="D363" s="315"/>
      <c r="E363" s="316"/>
      <c r="F363" s="316"/>
      <c r="G363" s="317"/>
      <c r="H363" s="315">
        <v>146</v>
      </c>
      <c r="I363" s="316">
        <v>57173.599999999999</v>
      </c>
      <c r="J363" s="316">
        <v>0</v>
      </c>
      <c r="K363" s="317">
        <v>0</v>
      </c>
      <c r="L363" s="318">
        <v>67</v>
      </c>
      <c r="M363" s="319">
        <v>38414.199999999997</v>
      </c>
      <c r="N363" s="319">
        <v>29054.2</v>
      </c>
      <c r="O363" s="319">
        <v>9360</v>
      </c>
      <c r="P363" s="319">
        <v>0</v>
      </c>
      <c r="Q363" s="320">
        <v>0</v>
      </c>
      <c r="R363" s="321">
        <f t="shared" si="28"/>
        <v>67</v>
      </c>
      <c r="S363" s="322">
        <f t="shared" si="28"/>
        <v>38414.199999999997</v>
      </c>
      <c r="T363" s="322">
        <f t="shared" si="29"/>
        <v>0</v>
      </c>
      <c r="U363" s="323">
        <f t="shared" si="29"/>
        <v>0</v>
      </c>
      <c r="V363" s="321">
        <f t="shared" si="32"/>
        <v>-79</v>
      </c>
      <c r="W363" s="322">
        <f t="shared" si="32"/>
        <v>-18759.400000000001</v>
      </c>
      <c r="X363" s="322">
        <f t="shared" si="33"/>
        <v>0</v>
      </c>
      <c r="Y363" s="323">
        <f t="shared" si="33"/>
        <v>0</v>
      </c>
      <c r="Z363" s="311"/>
      <c r="AA363" s="298"/>
      <c r="AB363" s="311">
        <f t="shared" si="27"/>
        <v>0</v>
      </c>
      <c r="AC363" s="311">
        <f t="shared" si="27"/>
        <v>0</v>
      </c>
      <c r="AD363" s="291"/>
      <c r="AE363" s="291"/>
      <c r="AF363" s="291"/>
      <c r="AG363" s="291"/>
      <c r="AH363" s="291"/>
      <c r="AI363" s="291"/>
      <c r="AJ363" s="291"/>
      <c r="AK363" s="291"/>
      <c r="AL363" s="291"/>
    </row>
    <row r="364" spans="1:38" s="312" customFormat="1" ht="13.5" customHeight="1" x14ac:dyDescent="0.25">
      <c r="A364" s="313" t="s">
        <v>183</v>
      </c>
      <c r="B364" s="314" t="s">
        <v>965</v>
      </c>
      <c r="C364" s="314" t="s">
        <v>966</v>
      </c>
      <c r="D364" s="315">
        <v>2415</v>
      </c>
      <c r="E364" s="316">
        <v>1542352</v>
      </c>
      <c r="F364" s="316">
        <v>0</v>
      </c>
      <c r="G364" s="317">
        <v>0</v>
      </c>
      <c r="H364" s="315">
        <v>2057</v>
      </c>
      <c r="I364" s="316">
        <v>2006575.06</v>
      </c>
      <c r="J364" s="316">
        <v>0</v>
      </c>
      <c r="K364" s="317">
        <v>0</v>
      </c>
      <c r="L364" s="318">
        <v>1795</v>
      </c>
      <c r="M364" s="319">
        <v>2061393.0600000003</v>
      </c>
      <c r="N364" s="319">
        <v>1968633.0600000003</v>
      </c>
      <c r="O364" s="319">
        <v>92760</v>
      </c>
      <c r="P364" s="319">
        <v>0</v>
      </c>
      <c r="Q364" s="320">
        <v>0</v>
      </c>
      <c r="R364" s="321">
        <f t="shared" si="28"/>
        <v>-620</v>
      </c>
      <c r="S364" s="322">
        <f t="shared" si="28"/>
        <v>519041.06000000029</v>
      </c>
      <c r="T364" s="322">
        <f t="shared" si="29"/>
        <v>0</v>
      </c>
      <c r="U364" s="323">
        <f t="shared" si="29"/>
        <v>0</v>
      </c>
      <c r="V364" s="321">
        <f t="shared" si="32"/>
        <v>-262</v>
      </c>
      <c r="W364" s="322">
        <f t="shared" si="32"/>
        <v>54818.000000000233</v>
      </c>
      <c r="X364" s="322">
        <f t="shared" si="33"/>
        <v>0</v>
      </c>
      <c r="Y364" s="323">
        <f t="shared" si="33"/>
        <v>0</v>
      </c>
      <c r="Z364" s="311"/>
      <c r="AA364" s="298"/>
      <c r="AB364" s="311">
        <f t="shared" si="27"/>
        <v>0</v>
      </c>
      <c r="AC364" s="311">
        <f t="shared" si="27"/>
        <v>0</v>
      </c>
      <c r="AD364" s="291"/>
      <c r="AE364" s="291"/>
      <c r="AF364" s="291"/>
      <c r="AG364" s="291"/>
      <c r="AH364" s="291"/>
      <c r="AI364" s="291"/>
      <c r="AJ364" s="291"/>
      <c r="AK364" s="291"/>
      <c r="AL364" s="291"/>
    </row>
    <row r="365" spans="1:38" s="312" customFormat="1" ht="13.5" customHeight="1" x14ac:dyDescent="0.25">
      <c r="A365" s="313" t="s">
        <v>183</v>
      </c>
      <c r="B365" s="314" t="s">
        <v>967</v>
      </c>
      <c r="C365" s="314" t="s">
        <v>207</v>
      </c>
      <c r="D365" s="315">
        <v>53</v>
      </c>
      <c r="E365" s="316">
        <v>35218</v>
      </c>
      <c r="F365" s="316">
        <v>0</v>
      </c>
      <c r="G365" s="317">
        <v>0</v>
      </c>
      <c r="H365" s="315">
        <v>54</v>
      </c>
      <c r="I365" s="316">
        <v>42058.45</v>
      </c>
      <c r="J365" s="316">
        <v>0</v>
      </c>
      <c r="K365" s="317">
        <v>0</v>
      </c>
      <c r="L365" s="318">
        <v>58</v>
      </c>
      <c r="M365" s="319">
        <v>55588.6</v>
      </c>
      <c r="N365" s="319">
        <v>43828.6</v>
      </c>
      <c r="O365" s="319">
        <v>11760</v>
      </c>
      <c r="P365" s="319">
        <v>0</v>
      </c>
      <c r="Q365" s="320">
        <v>0</v>
      </c>
      <c r="R365" s="321">
        <f t="shared" si="28"/>
        <v>5</v>
      </c>
      <c r="S365" s="322">
        <f t="shared" si="28"/>
        <v>20370.599999999999</v>
      </c>
      <c r="T365" s="322">
        <f t="shared" si="29"/>
        <v>0</v>
      </c>
      <c r="U365" s="323">
        <f t="shared" si="29"/>
        <v>0</v>
      </c>
      <c r="V365" s="321">
        <f t="shared" si="32"/>
        <v>4</v>
      </c>
      <c r="W365" s="322">
        <f t="shared" si="32"/>
        <v>13530.150000000001</v>
      </c>
      <c r="X365" s="322">
        <f t="shared" si="33"/>
        <v>0</v>
      </c>
      <c r="Y365" s="323">
        <f t="shared" si="33"/>
        <v>0</v>
      </c>
      <c r="Z365" s="311"/>
      <c r="AA365" s="298"/>
      <c r="AB365" s="311">
        <f t="shared" si="27"/>
        <v>0</v>
      </c>
      <c r="AC365" s="311">
        <f t="shared" si="27"/>
        <v>0</v>
      </c>
      <c r="AD365" s="291"/>
      <c r="AE365" s="291"/>
      <c r="AF365" s="291"/>
      <c r="AG365" s="291"/>
      <c r="AH365" s="291"/>
      <c r="AI365" s="291"/>
      <c r="AJ365" s="291"/>
      <c r="AK365" s="291"/>
      <c r="AL365" s="291"/>
    </row>
    <row r="366" spans="1:38" s="312" customFormat="1" ht="13.5" customHeight="1" x14ac:dyDescent="0.25">
      <c r="A366" s="313" t="s">
        <v>183</v>
      </c>
      <c r="B366" s="314" t="s">
        <v>968</v>
      </c>
      <c r="C366" s="314" t="s">
        <v>969</v>
      </c>
      <c r="D366" s="315">
        <v>1267.5</v>
      </c>
      <c r="E366" s="316">
        <v>703064</v>
      </c>
      <c r="F366" s="316">
        <v>0</v>
      </c>
      <c r="G366" s="317">
        <v>0</v>
      </c>
      <c r="H366" s="315">
        <v>763</v>
      </c>
      <c r="I366" s="316">
        <v>818203.24</v>
      </c>
      <c r="J366" s="316">
        <v>0</v>
      </c>
      <c r="K366" s="317">
        <v>0</v>
      </c>
      <c r="L366" s="318">
        <v>663</v>
      </c>
      <c r="M366" s="319">
        <v>705554.7</v>
      </c>
      <c r="N366" s="319">
        <v>610994.69999999995</v>
      </c>
      <c r="O366" s="319">
        <v>94560</v>
      </c>
      <c r="P366" s="319">
        <v>0</v>
      </c>
      <c r="Q366" s="320">
        <v>0</v>
      </c>
      <c r="R366" s="321">
        <f t="shared" si="28"/>
        <v>-604.5</v>
      </c>
      <c r="S366" s="322">
        <f t="shared" si="28"/>
        <v>2490.6999999999534</v>
      </c>
      <c r="T366" s="322">
        <f t="shared" si="29"/>
        <v>0</v>
      </c>
      <c r="U366" s="323">
        <f t="shared" si="29"/>
        <v>0</v>
      </c>
      <c r="V366" s="321">
        <f t="shared" si="32"/>
        <v>-100</v>
      </c>
      <c r="W366" s="322">
        <f t="shared" si="32"/>
        <v>-112648.54000000004</v>
      </c>
      <c r="X366" s="322">
        <f t="shared" si="33"/>
        <v>0</v>
      </c>
      <c r="Y366" s="323">
        <f t="shared" si="33"/>
        <v>0</v>
      </c>
      <c r="Z366" s="311"/>
      <c r="AA366" s="298"/>
      <c r="AB366" s="311">
        <f t="shared" si="27"/>
        <v>0</v>
      </c>
      <c r="AC366" s="311">
        <f t="shared" si="27"/>
        <v>0</v>
      </c>
      <c r="AD366" s="291"/>
      <c r="AE366" s="291"/>
      <c r="AF366" s="291"/>
      <c r="AG366" s="291"/>
      <c r="AH366" s="291"/>
      <c r="AI366" s="291"/>
      <c r="AJ366" s="291"/>
      <c r="AK366" s="291"/>
      <c r="AL366" s="291"/>
    </row>
    <row r="367" spans="1:38" s="312" customFormat="1" ht="13.5" customHeight="1" x14ac:dyDescent="0.25">
      <c r="A367" s="313" t="s">
        <v>183</v>
      </c>
      <c r="B367" s="314" t="s">
        <v>970</v>
      </c>
      <c r="C367" s="314" t="s">
        <v>971</v>
      </c>
      <c r="D367" s="315">
        <v>0</v>
      </c>
      <c r="E367" s="316">
        <v>65012</v>
      </c>
      <c r="F367" s="316">
        <v>0</v>
      </c>
      <c r="G367" s="317">
        <v>0</v>
      </c>
      <c r="H367" s="315">
        <v>0</v>
      </c>
      <c r="I367" s="316">
        <v>111072</v>
      </c>
      <c r="J367" s="316">
        <v>0</v>
      </c>
      <c r="K367" s="317">
        <v>0</v>
      </c>
      <c r="L367" s="318">
        <v>0</v>
      </c>
      <c r="M367" s="319">
        <v>63048</v>
      </c>
      <c r="N367" s="319">
        <v>63048</v>
      </c>
      <c r="O367" s="319">
        <v>0</v>
      </c>
      <c r="P367" s="319">
        <v>0</v>
      </c>
      <c r="Q367" s="320">
        <v>0</v>
      </c>
      <c r="R367" s="321">
        <f t="shared" ref="R367:S381" si="34">L367-D367</f>
        <v>0</v>
      </c>
      <c r="S367" s="322">
        <f t="shared" si="34"/>
        <v>-1964</v>
      </c>
      <c r="T367" s="322">
        <f t="shared" ref="T367:U381" si="35">P367-F367</f>
        <v>0</v>
      </c>
      <c r="U367" s="323">
        <f t="shared" si="35"/>
        <v>0</v>
      </c>
      <c r="V367" s="321">
        <f t="shared" ref="V367:W381" si="36">L367-H367</f>
        <v>0</v>
      </c>
      <c r="W367" s="322">
        <f t="shared" si="36"/>
        <v>-48024</v>
      </c>
      <c r="X367" s="322">
        <f t="shared" ref="X367:Y381" si="37">P367-J367</f>
        <v>0</v>
      </c>
      <c r="Y367" s="323">
        <f t="shared" si="37"/>
        <v>0</v>
      </c>
      <c r="Z367" s="311"/>
      <c r="AA367" s="298"/>
      <c r="AB367" s="311">
        <f t="shared" si="27"/>
        <v>0</v>
      </c>
      <c r="AC367" s="311">
        <f t="shared" si="27"/>
        <v>0</v>
      </c>
      <c r="AD367" s="291"/>
      <c r="AE367" s="291"/>
      <c r="AF367" s="291"/>
      <c r="AG367" s="291"/>
      <c r="AH367" s="291"/>
      <c r="AI367" s="291"/>
      <c r="AJ367" s="291"/>
      <c r="AK367" s="291"/>
      <c r="AL367" s="291"/>
    </row>
    <row r="368" spans="1:38" s="312" customFormat="1" ht="13.5" customHeight="1" x14ac:dyDescent="0.25">
      <c r="A368" s="313" t="s">
        <v>183</v>
      </c>
      <c r="B368" s="314" t="s">
        <v>972</v>
      </c>
      <c r="C368" s="314" t="s">
        <v>973</v>
      </c>
      <c r="D368" s="315">
        <v>5232</v>
      </c>
      <c r="E368" s="316">
        <v>4596360.2</v>
      </c>
      <c r="F368" s="316">
        <v>16648.800000000003</v>
      </c>
      <c r="G368" s="317">
        <v>0</v>
      </c>
      <c r="H368" s="315">
        <v>4316</v>
      </c>
      <c r="I368" s="316">
        <v>5435752.3800000008</v>
      </c>
      <c r="J368" s="316">
        <v>44034</v>
      </c>
      <c r="K368" s="317">
        <v>0</v>
      </c>
      <c r="L368" s="318">
        <v>3732</v>
      </c>
      <c r="M368" s="319">
        <v>5339014.5</v>
      </c>
      <c r="N368" s="319">
        <v>4965934.5</v>
      </c>
      <c r="O368" s="319">
        <v>373080</v>
      </c>
      <c r="P368" s="319">
        <v>22498</v>
      </c>
      <c r="Q368" s="320">
        <v>0</v>
      </c>
      <c r="R368" s="321">
        <f t="shared" si="34"/>
        <v>-1500</v>
      </c>
      <c r="S368" s="322">
        <f t="shared" si="34"/>
        <v>742654.29999999981</v>
      </c>
      <c r="T368" s="322">
        <f t="shared" si="35"/>
        <v>5849.1999999999971</v>
      </c>
      <c r="U368" s="323">
        <f t="shared" si="35"/>
        <v>0</v>
      </c>
      <c r="V368" s="321">
        <f t="shared" si="36"/>
        <v>-584</v>
      </c>
      <c r="W368" s="322">
        <f t="shared" si="36"/>
        <v>-96737.88000000082</v>
      </c>
      <c r="X368" s="322">
        <f t="shared" si="37"/>
        <v>-21536</v>
      </c>
      <c r="Y368" s="323">
        <f t="shared" si="37"/>
        <v>0</v>
      </c>
      <c r="Z368" s="311"/>
      <c r="AA368" s="298"/>
      <c r="AB368" s="311"/>
      <c r="AC368" s="311"/>
      <c r="AD368" s="291"/>
      <c r="AE368" s="291"/>
      <c r="AF368" s="291"/>
      <c r="AG368" s="291"/>
      <c r="AH368" s="291"/>
      <c r="AI368" s="291"/>
      <c r="AJ368" s="291"/>
      <c r="AK368" s="291"/>
      <c r="AL368" s="291"/>
    </row>
    <row r="369" spans="1:38" s="312" customFormat="1" ht="13.5" customHeight="1" x14ac:dyDescent="0.25">
      <c r="A369" s="313" t="s">
        <v>183</v>
      </c>
      <c r="B369" s="314" t="s">
        <v>974</v>
      </c>
      <c r="C369" s="314" t="s">
        <v>975</v>
      </c>
      <c r="D369" s="315">
        <v>500</v>
      </c>
      <c r="E369" s="316">
        <v>401449</v>
      </c>
      <c r="F369" s="316">
        <v>0</v>
      </c>
      <c r="G369" s="317">
        <v>0</v>
      </c>
      <c r="H369" s="315">
        <v>513</v>
      </c>
      <c r="I369" s="316">
        <v>467143.5</v>
      </c>
      <c r="J369" s="316">
        <v>0</v>
      </c>
      <c r="K369" s="317">
        <v>0</v>
      </c>
      <c r="L369" s="318">
        <v>471</v>
      </c>
      <c r="M369" s="319">
        <v>481902.9</v>
      </c>
      <c r="N369" s="319">
        <v>454302.9</v>
      </c>
      <c r="O369" s="319">
        <v>27600</v>
      </c>
      <c r="P369" s="319">
        <v>0</v>
      </c>
      <c r="Q369" s="320">
        <v>0</v>
      </c>
      <c r="R369" s="321">
        <f t="shared" si="34"/>
        <v>-29</v>
      </c>
      <c r="S369" s="322">
        <f t="shared" si="34"/>
        <v>80453.900000000023</v>
      </c>
      <c r="T369" s="322">
        <f t="shared" si="35"/>
        <v>0</v>
      </c>
      <c r="U369" s="323">
        <f t="shared" si="35"/>
        <v>0</v>
      </c>
      <c r="V369" s="321">
        <f t="shared" si="36"/>
        <v>-42</v>
      </c>
      <c r="W369" s="322">
        <f t="shared" si="36"/>
        <v>14759.400000000023</v>
      </c>
      <c r="X369" s="322">
        <f t="shared" si="37"/>
        <v>0</v>
      </c>
      <c r="Y369" s="323">
        <f t="shared" si="37"/>
        <v>0</v>
      </c>
      <c r="Z369" s="311"/>
      <c r="AA369" s="298"/>
      <c r="AB369" s="311"/>
      <c r="AC369" s="311"/>
      <c r="AD369" s="291"/>
      <c r="AE369" s="291"/>
      <c r="AF369" s="291"/>
      <c r="AG369" s="291"/>
      <c r="AH369" s="291"/>
      <c r="AI369" s="291"/>
      <c r="AJ369" s="291"/>
      <c r="AK369" s="291"/>
      <c r="AL369" s="291"/>
    </row>
    <row r="370" spans="1:38" s="312" customFormat="1" ht="13.5" customHeight="1" x14ac:dyDescent="0.25">
      <c r="A370" s="313" t="s">
        <v>183</v>
      </c>
      <c r="B370" s="314" t="s">
        <v>976</v>
      </c>
      <c r="C370" s="314" t="s">
        <v>205</v>
      </c>
      <c r="D370" s="315">
        <v>426</v>
      </c>
      <c r="E370" s="316">
        <v>224338</v>
      </c>
      <c r="F370" s="316">
        <v>0</v>
      </c>
      <c r="G370" s="317">
        <v>0</v>
      </c>
      <c r="H370" s="315">
        <v>402</v>
      </c>
      <c r="I370" s="316">
        <v>306750.84000000003</v>
      </c>
      <c r="J370" s="316">
        <v>0</v>
      </c>
      <c r="K370" s="317">
        <v>0</v>
      </c>
      <c r="L370" s="318">
        <v>346</v>
      </c>
      <c r="M370" s="319">
        <v>330896.65999999997</v>
      </c>
      <c r="N370" s="319">
        <v>302096.65999999997</v>
      </c>
      <c r="O370" s="319">
        <v>28800</v>
      </c>
      <c r="P370" s="319">
        <v>0</v>
      </c>
      <c r="Q370" s="320">
        <v>0</v>
      </c>
      <c r="R370" s="321">
        <f t="shared" si="34"/>
        <v>-80</v>
      </c>
      <c r="S370" s="322">
        <f t="shared" si="34"/>
        <v>106558.65999999997</v>
      </c>
      <c r="T370" s="322">
        <f t="shared" si="35"/>
        <v>0</v>
      </c>
      <c r="U370" s="323">
        <f t="shared" si="35"/>
        <v>0</v>
      </c>
      <c r="V370" s="321">
        <f t="shared" si="36"/>
        <v>-56</v>
      </c>
      <c r="W370" s="322">
        <f t="shared" si="36"/>
        <v>24145.819999999949</v>
      </c>
      <c r="X370" s="322">
        <f t="shared" si="37"/>
        <v>0</v>
      </c>
      <c r="Y370" s="323">
        <f t="shared" si="37"/>
        <v>0</v>
      </c>
      <c r="Z370" s="311"/>
      <c r="AA370" s="298"/>
      <c r="AB370" s="311"/>
      <c r="AC370" s="311"/>
      <c r="AD370" s="291"/>
      <c r="AE370" s="291"/>
      <c r="AF370" s="291"/>
      <c r="AG370" s="291"/>
      <c r="AH370" s="291"/>
      <c r="AI370" s="291"/>
      <c r="AJ370" s="291"/>
      <c r="AK370" s="291"/>
      <c r="AL370" s="291"/>
    </row>
    <row r="371" spans="1:38" s="312" customFormat="1" ht="13.5" customHeight="1" x14ac:dyDescent="0.25">
      <c r="A371" s="313" t="s">
        <v>183</v>
      </c>
      <c r="B371" s="314" t="s">
        <v>977</v>
      </c>
      <c r="C371" s="314" t="s">
        <v>206</v>
      </c>
      <c r="D371" s="315">
        <v>520</v>
      </c>
      <c r="E371" s="316">
        <v>396127.6</v>
      </c>
      <c r="F371" s="316">
        <v>0</v>
      </c>
      <c r="G371" s="317">
        <v>1457486.9299999997</v>
      </c>
      <c r="H371" s="315">
        <v>547</v>
      </c>
      <c r="I371" s="316">
        <v>587849.04</v>
      </c>
      <c r="J371" s="316">
        <v>0</v>
      </c>
      <c r="K371" s="317">
        <v>1851561.31</v>
      </c>
      <c r="L371" s="318">
        <v>388</v>
      </c>
      <c r="M371" s="319">
        <v>404533.54000000004</v>
      </c>
      <c r="N371" s="319">
        <v>352213.54000000004</v>
      </c>
      <c r="O371" s="319">
        <v>52320</v>
      </c>
      <c r="P371" s="319">
        <v>0</v>
      </c>
      <c r="Q371" s="320">
        <v>1767372.9300000002</v>
      </c>
      <c r="R371" s="321">
        <f t="shared" si="34"/>
        <v>-132</v>
      </c>
      <c r="S371" s="322">
        <f t="shared" si="34"/>
        <v>8405.9400000000605</v>
      </c>
      <c r="T371" s="322">
        <f t="shared" si="35"/>
        <v>0</v>
      </c>
      <c r="U371" s="323">
        <f t="shared" si="35"/>
        <v>309886.00000000047</v>
      </c>
      <c r="V371" s="321">
        <f t="shared" si="36"/>
        <v>-159</v>
      </c>
      <c r="W371" s="322">
        <f t="shared" si="36"/>
        <v>-183315.5</v>
      </c>
      <c r="X371" s="322">
        <f t="shared" si="37"/>
        <v>0</v>
      </c>
      <c r="Y371" s="323">
        <f t="shared" si="37"/>
        <v>-84188.379999999888</v>
      </c>
      <c r="Z371" s="311"/>
      <c r="AA371" s="298"/>
      <c r="AB371" s="311"/>
      <c r="AC371" s="311"/>
      <c r="AD371" s="291"/>
      <c r="AE371" s="291"/>
      <c r="AF371" s="291"/>
      <c r="AG371" s="291"/>
      <c r="AH371" s="291"/>
      <c r="AI371" s="291"/>
      <c r="AJ371" s="291"/>
      <c r="AK371" s="291"/>
      <c r="AL371" s="291"/>
    </row>
    <row r="372" spans="1:38" s="312" customFormat="1" ht="13.5" customHeight="1" x14ac:dyDescent="0.25">
      <c r="A372" s="313" t="s">
        <v>187</v>
      </c>
      <c r="B372" s="314" t="s">
        <v>978</v>
      </c>
      <c r="C372" s="314" t="s">
        <v>979</v>
      </c>
      <c r="D372" s="315">
        <v>435</v>
      </c>
      <c r="E372" s="316">
        <v>211251</v>
      </c>
      <c r="F372" s="316">
        <v>0</v>
      </c>
      <c r="G372" s="317">
        <v>0</v>
      </c>
      <c r="H372" s="315">
        <v>250</v>
      </c>
      <c r="I372" s="316">
        <v>227279.5</v>
      </c>
      <c r="J372" s="316">
        <v>0</v>
      </c>
      <c r="K372" s="317">
        <v>0</v>
      </c>
      <c r="L372" s="318">
        <v>90</v>
      </c>
      <c r="M372" s="319">
        <v>211030.2</v>
      </c>
      <c r="N372" s="319">
        <v>183910.2</v>
      </c>
      <c r="O372" s="319">
        <v>27120</v>
      </c>
      <c r="P372" s="319">
        <v>0</v>
      </c>
      <c r="Q372" s="320">
        <v>0</v>
      </c>
      <c r="R372" s="321">
        <f t="shared" si="34"/>
        <v>-345</v>
      </c>
      <c r="S372" s="322">
        <f t="shared" si="34"/>
        <v>-220.79999999998836</v>
      </c>
      <c r="T372" s="322">
        <f t="shared" si="35"/>
        <v>0</v>
      </c>
      <c r="U372" s="323">
        <f t="shared" si="35"/>
        <v>0</v>
      </c>
      <c r="V372" s="321">
        <f t="shared" si="36"/>
        <v>-160</v>
      </c>
      <c r="W372" s="322">
        <f t="shared" si="36"/>
        <v>-16249.299999999988</v>
      </c>
      <c r="X372" s="322">
        <f t="shared" si="37"/>
        <v>0</v>
      </c>
      <c r="Y372" s="323">
        <f t="shared" si="37"/>
        <v>0</v>
      </c>
      <c r="Z372" s="311"/>
      <c r="AA372" s="298"/>
      <c r="AB372" s="311"/>
      <c r="AC372" s="311"/>
      <c r="AD372" s="291"/>
      <c r="AE372" s="291"/>
      <c r="AF372" s="291"/>
      <c r="AG372" s="291"/>
      <c r="AH372" s="291"/>
      <c r="AI372" s="291"/>
      <c r="AJ372" s="291"/>
      <c r="AK372" s="291"/>
      <c r="AL372" s="291"/>
    </row>
    <row r="373" spans="1:38" s="312" customFormat="1" ht="13.5" customHeight="1" x14ac:dyDescent="0.25">
      <c r="A373" s="313" t="s">
        <v>187</v>
      </c>
      <c r="B373" s="314" t="s">
        <v>980</v>
      </c>
      <c r="C373" s="314" t="s">
        <v>981</v>
      </c>
      <c r="D373" s="315">
        <v>0</v>
      </c>
      <c r="E373" s="316">
        <v>2546</v>
      </c>
      <c r="F373" s="316">
        <v>0</v>
      </c>
      <c r="G373" s="317">
        <v>0</v>
      </c>
      <c r="H373" s="315">
        <v>0</v>
      </c>
      <c r="I373" s="316">
        <v>0</v>
      </c>
      <c r="J373" s="316">
        <v>0</v>
      </c>
      <c r="K373" s="317">
        <v>0</v>
      </c>
      <c r="L373" s="318">
        <v>0</v>
      </c>
      <c r="M373" s="319">
        <v>0</v>
      </c>
      <c r="N373" s="319">
        <v>0</v>
      </c>
      <c r="O373" s="319">
        <v>0</v>
      </c>
      <c r="P373" s="319">
        <v>0</v>
      </c>
      <c r="Q373" s="320">
        <v>0</v>
      </c>
      <c r="R373" s="321">
        <f t="shared" si="34"/>
        <v>0</v>
      </c>
      <c r="S373" s="322">
        <f t="shared" si="34"/>
        <v>-2546</v>
      </c>
      <c r="T373" s="322">
        <f t="shared" si="35"/>
        <v>0</v>
      </c>
      <c r="U373" s="323">
        <f t="shared" si="35"/>
        <v>0</v>
      </c>
      <c r="V373" s="321">
        <f t="shared" si="36"/>
        <v>0</v>
      </c>
      <c r="W373" s="322">
        <f t="shared" si="36"/>
        <v>0</v>
      </c>
      <c r="X373" s="322">
        <f t="shared" si="37"/>
        <v>0</v>
      </c>
      <c r="Y373" s="323">
        <f t="shared" si="37"/>
        <v>0</v>
      </c>
      <c r="Z373" s="311"/>
      <c r="AA373" s="298"/>
      <c r="AB373" s="311"/>
      <c r="AC373" s="311"/>
      <c r="AD373" s="291"/>
      <c r="AE373" s="291"/>
      <c r="AF373" s="291"/>
      <c r="AG373" s="291"/>
      <c r="AH373" s="291"/>
      <c r="AI373" s="291"/>
      <c r="AJ373" s="291"/>
      <c r="AK373" s="291"/>
      <c r="AL373" s="291"/>
    </row>
    <row r="374" spans="1:38" s="312" customFormat="1" ht="13.5" customHeight="1" x14ac:dyDescent="0.25">
      <c r="A374" s="313" t="s">
        <v>187</v>
      </c>
      <c r="B374" s="314" t="s">
        <v>982</v>
      </c>
      <c r="C374" s="314" t="s">
        <v>983</v>
      </c>
      <c r="D374" s="315">
        <v>5079</v>
      </c>
      <c r="E374" s="316">
        <v>3755448.8</v>
      </c>
      <c r="F374" s="316">
        <v>25162.400000000001</v>
      </c>
      <c r="G374" s="317">
        <v>0</v>
      </c>
      <c r="H374" s="315">
        <v>3956</v>
      </c>
      <c r="I374" s="316">
        <v>5848281.6199999992</v>
      </c>
      <c r="J374" s="316">
        <v>41953</v>
      </c>
      <c r="K374" s="317">
        <v>0</v>
      </c>
      <c r="L374" s="318">
        <v>3415</v>
      </c>
      <c r="M374" s="319">
        <v>3777840.1999999997</v>
      </c>
      <c r="N374" s="319">
        <v>3408960.1999999997</v>
      </c>
      <c r="O374" s="319">
        <v>368880</v>
      </c>
      <c r="P374" s="319">
        <v>19091</v>
      </c>
      <c r="Q374" s="320">
        <v>0</v>
      </c>
      <c r="R374" s="321">
        <f t="shared" si="34"/>
        <v>-1664</v>
      </c>
      <c r="S374" s="322">
        <f t="shared" si="34"/>
        <v>22391.399999999907</v>
      </c>
      <c r="T374" s="322">
        <f t="shared" si="35"/>
        <v>-6071.4000000000015</v>
      </c>
      <c r="U374" s="323">
        <f t="shared" si="35"/>
        <v>0</v>
      </c>
      <c r="V374" s="321">
        <f t="shared" si="36"/>
        <v>-541</v>
      </c>
      <c r="W374" s="322">
        <f t="shared" si="36"/>
        <v>-2070441.4199999995</v>
      </c>
      <c r="X374" s="322">
        <f t="shared" si="37"/>
        <v>-22862</v>
      </c>
      <c r="Y374" s="323">
        <f t="shared" si="37"/>
        <v>0</v>
      </c>
      <c r="Z374" s="311"/>
      <c r="AA374" s="298"/>
      <c r="AB374" s="311"/>
      <c r="AC374" s="311"/>
      <c r="AD374" s="291"/>
      <c r="AE374" s="291"/>
      <c r="AF374" s="291"/>
      <c r="AG374" s="291"/>
      <c r="AH374" s="291"/>
      <c r="AI374" s="291"/>
      <c r="AJ374" s="291"/>
      <c r="AK374" s="291"/>
      <c r="AL374" s="291"/>
    </row>
    <row r="375" spans="1:38" s="312" customFormat="1" ht="13.5" customHeight="1" x14ac:dyDescent="0.25">
      <c r="A375" s="313" t="s">
        <v>187</v>
      </c>
      <c r="B375" s="314" t="s">
        <v>984</v>
      </c>
      <c r="C375" s="314" t="s">
        <v>985</v>
      </c>
      <c r="D375" s="315">
        <v>416</v>
      </c>
      <c r="E375" s="316">
        <v>810389</v>
      </c>
      <c r="F375" s="316">
        <v>0</v>
      </c>
      <c r="G375" s="317">
        <v>0</v>
      </c>
      <c r="H375" s="315">
        <v>329</v>
      </c>
      <c r="I375" s="316">
        <v>1038908.4</v>
      </c>
      <c r="J375" s="316">
        <v>480</v>
      </c>
      <c r="K375" s="317">
        <v>0</v>
      </c>
      <c r="L375" s="318">
        <v>407</v>
      </c>
      <c r="M375" s="319">
        <v>918409.6</v>
      </c>
      <c r="N375" s="319">
        <v>888889.6</v>
      </c>
      <c r="O375" s="319">
        <v>29520</v>
      </c>
      <c r="P375" s="319">
        <v>120</v>
      </c>
      <c r="Q375" s="320">
        <v>0</v>
      </c>
      <c r="R375" s="321">
        <f t="shared" si="34"/>
        <v>-9</v>
      </c>
      <c r="S375" s="322">
        <f t="shared" si="34"/>
        <v>108020.59999999998</v>
      </c>
      <c r="T375" s="322">
        <f t="shared" si="35"/>
        <v>120</v>
      </c>
      <c r="U375" s="323">
        <f t="shared" si="35"/>
        <v>0</v>
      </c>
      <c r="V375" s="321">
        <f t="shared" si="36"/>
        <v>78</v>
      </c>
      <c r="W375" s="322">
        <f t="shared" si="36"/>
        <v>-120498.80000000005</v>
      </c>
      <c r="X375" s="322">
        <f t="shared" si="37"/>
        <v>-360</v>
      </c>
      <c r="Y375" s="323">
        <f t="shared" si="37"/>
        <v>0</v>
      </c>
      <c r="Z375" s="311"/>
      <c r="AA375" s="298"/>
      <c r="AB375" s="311"/>
      <c r="AC375" s="311"/>
      <c r="AD375" s="291"/>
      <c r="AE375" s="291"/>
      <c r="AF375" s="291"/>
      <c r="AG375" s="291"/>
      <c r="AH375" s="291"/>
      <c r="AI375" s="291"/>
      <c r="AJ375" s="291"/>
      <c r="AK375" s="291"/>
      <c r="AL375" s="291"/>
    </row>
    <row r="376" spans="1:38" s="312" customFormat="1" ht="13.5" customHeight="1" x14ac:dyDescent="0.25">
      <c r="A376" s="313" t="s">
        <v>187</v>
      </c>
      <c r="B376" s="314" t="s">
        <v>986</v>
      </c>
      <c r="C376" s="314" t="s">
        <v>987</v>
      </c>
      <c r="D376" s="315">
        <v>2080</v>
      </c>
      <c r="E376" s="316">
        <v>2323740</v>
      </c>
      <c r="F376" s="316">
        <v>0</v>
      </c>
      <c r="G376" s="317">
        <v>2535022.2000000002</v>
      </c>
      <c r="H376" s="315">
        <v>1979</v>
      </c>
      <c r="I376" s="316">
        <v>3277386.1000000006</v>
      </c>
      <c r="J376" s="316">
        <v>0</v>
      </c>
      <c r="K376" s="317">
        <v>2746653.9100000011</v>
      </c>
      <c r="L376" s="318">
        <v>1663</v>
      </c>
      <c r="M376" s="319">
        <v>2282191.2999999998</v>
      </c>
      <c r="N376" s="319">
        <v>2146231.2999999998</v>
      </c>
      <c r="O376" s="319">
        <v>135960</v>
      </c>
      <c r="P376" s="319">
        <v>0</v>
      </c>
      <c r="Q376" s="320">
        <v>2558242.9300000006</v>
      </c>
      <c r="R376" s="321">
        <f t="shared" si="34"/>
        <v>-417</v>
      </c>
      <c r="S376" s="322">
        <f t="shared" si="34"/>
        <v>-41548.700000000186</v>
      </c>
      <c r="T376" s="322">
        <f t="shared" si="35"/>
        <v>0</v>
      </c>
      <c r="U376" s="323">
        <f t="shared" si="35"/>
        <v>23220.730000000447</v>
      </c>
      <c r="V376" s="321">
        <f t="shared" si="36"/>
        <v>-316</v>
      </c>
      <c r="W376" s="322">
        <f t="shared" si="36"/>
        <v>-995194.80000000075</v>
      </c>
      <c r="X376" s="322">
        <f t="shared" si="37"/>
        <v>0</v>
      </c>
      <c r="Y376" s="323">
        <f t="shared" si="37"/>
        <v>-188410.98000000045</v>
      </c>
      <c r="Z376" s="311"/>
      <c r="AA376" s="298"/>
      <c r="AB376" s="311"/>
      <c r="AC376" s="311"/>
      <c r="AD376" s="291"/>
      <c r="AE376" s="291"/>
      <c r="AF376" s="291"/>
      <c r="AG376" s="291"/>
      <c r="AH376" s="291"/>
      <c r="AI376" s="291"/>
      <c r="AJ376" s="291"/>
      <c r="AK376" s="291"/>
      <c r="AL376" s="291"/>
    </row>
    <row r="377" spans="1:38" s="312" customFormat="1" ht="13.5" customHeight="1" x14ac:dyDescent="0.25">
      <c r="A377" s="313" t="s">
        <v>187</v>
      </c>
      <c r="B377" s="314" t="s">
        <v>988</v>
      </c>
      <c r="C377" s="314" t="s">
        <v>989</v>
      </c>
      <c r="D377" s="315">
        <v>0</v>
      </c>
      <c r="E377" s="316">
        <v>213493</v>
      </c>
      <c r="F377" s="316">
        <v>0</v>
      </c>
      <c r="G377" s="317">
        <v>0</v>
      </c>
      <c r="H377" s="315">
        <v>0</v>
      </c>
      <c r="I377" s="316">
        <v>289248</v>
      </c>
      <c r="J377" s="316">
        <v>0</v>
      </c>
      <c r="K377" s="317">
        <v>0</v>
      </c>
      <c r="L377" s="318">
        <v>0</v>
      </c>
      <c r="M377" s="319">
        <v>200542</v>
      </c>
      <c r="N377" s="319">
        <v>194062</v>
      </c>
      <c r="O377" s="319">
        <v>6480</v>
      </c>
      <c r="P377" s="319">
        <v>0</v>
      </c>
      <c r="Q377" s="320">
        <v>0</v>
      </c>
      <c r="R377" s="321">
        <f t="shared" si="34"/>
        <v>0</v>
      </c>
      <c r="S377" s="322">
        <f t="shared" si="34"/>
        <v>-12951</v>
      </c>
      <c r="T377" s="322">
        <f t="shared" si="35"/>
        <v>0</v>
      </c>
      <c r="U377" s="323">
        <f t="shared" si="35"/>
        <v>0</v>
      </c>
      <c r="V377" s="321">
        <f t="shared" si="36"/>
        <v>0</v>
      </c>
      <c r="W377" s="322">
        <f t="shared" si="36"/>
        <v>-88706</v>
      </c>
      <c r="X377" s="322">
        <f t="shared" si="37"/>
        <v>0</v>
      </c>
      <c r="Y377" s="323">
        <f t="shared" si="37"/>
        <v>0</v>
      </c>
      <c r="Z377" s="311"/>
      <c r="AA377" s="298"/>
      <c r="AB377" s="311"/>
      <c r="AC377" s="311"/>
      <c r="AD377" s="291"/>
      <c r="AE377" s="291"/>
      <c r="AF377" s="291"/>
      <c r="AG377" s="291"/>
      <c r="AH377" s="291"/>
      <c r="AI377" s="291"/>
      <c r="AJ377" s="291"/>
      <c r="AK377" s="291"/>
      <c r="AL377" s="291"/>
    </row>
    <row r="378" spans="1:38" s="312" customFormat="1" ht="13.5" customHeight="1" x14ac:dyDescent="0.25">
      <c r="A378" s="313" t="s">
        <v>189</v>
      </c>
      <c r="B378" s="314" t="s">
        <v>990</v>
      </c>
      <c r="C378" s="314" t="s">
        <v>494</v>
      </c>
      <c r="D378" s="315">
        <v>415</v>
      </c>
      <c r="E378" s="316">
        <v>288731</v>
      </c>
      <c r="F378" s="316">
        <v>0</v>
      </c>
      <c r="G378" s="317">
        <v>0</v>
      </c>
      <c r="H378" s="315">
        <v>296</v>
      </c>
      <c r="I378" s="316">
        <v>371741.4</v>
      </c>
      <c r="J378" s="316">
        <v>0</v>
      </c>
      <c r="K378" s="317">
        <v>0</v>
      </c>
      <c r="L378" s="318">
        <v>193</v>
      </c>
      <c r="M378" s="319">
        <v>281385.2</v>
      </c>
      <c r="N378" s="319">
        <v>242745.2</v>
      </c>
      <c r="O378" s="319">
        <v>38640</v>
      </c>
      <c r="P378" s="319">
        <v>0</v>
      </c>
      <c r="Q378" s="320">
        <v>0</v>
      </c>
      <c r="R378" s="321">
        <f t="shared" si="34"/>
        <v>-222</v>
      </c>
      <c r="S378" s="322">
        <f t="shared" si="34"/>
        <v>-7345.7999999999884</v>
      </c>
      <c r="T378" s="322">
        <f t="shared" si="35"/>
        <v>0</v>
      </c>
      <c r="U378" s="323">
        <f t="shared" si="35"/>
        <v>0</v>
      </c>
      <c r="V378" s="321">
        <f t="shared" si="36"/>
        <v>-103</v>
      </c>
      <c r="W378" s="322">
        <f t="shared" si="36"/>
        <v>-90356.200000000012</v>
      </c>
      <c r="X378" s="322">
        <f t="shared" si="37"/>
        <v>0</v>
      </c>
      <c r="Y378" s="323">
        <f t="shared" si="37"/>
        <v>0</v>
      </c>
      <c r="Z378" s="311"/>
      <c r="AA378" s="298"/>
      <c r="AB378" s="311"/>
      <c r="AC378" s="311"/>
      <c r="AD378" s="291"/>
      <c r="AE378" s="291"/>
      <c r="AF378" s="291"/>
      <c r="AG378" s="291"/>
      <c r="AH378" s="291"/>
      <c r="AI378" s="291"/>
      <c r="AJ378" s="291"/>
      <c r="AK378" s="291"/>
      <c r="AL378" s="291"/>
    </row>
    <row r="379" spans="1:38" s="312" customFormat="1" ht="13.5" customHeight="1" x14ac:dyDescent="0.25">
      <c r="A379" s="313" t="s">
        <v>189</v>
      </c>
      <c r="B379" s="314" t="s">
        <v>991</v>
      </c>
      <c r="C379" s="314" t="s">
        <v>992</v>
      </c>
      <c r="D379" s="315">
        <v>2667</v>
      </c>
      <c r="E379" s="316">
        <v>2315446.7999999998</v>
      </c>
      <c r="F379" s="316">
        <v>21527.599999999999</v>
      </c>
      <c r="G379" s="317">
        <v>0</v>
      </c>
      <c r="H379" s="315">
        <v>2064</v>
      </c>
      <c r="I379" s="316">
        <v>3471176.03</v>
      </c>
      <c r="J379" s="316">
        <v>23069</v>
      </c>
      <c r="K379" s="317">
        <v>0</v>
      </c>
      <c r="L379" s="318">
        <v>1787</v>
      </c>
      <c r="M379" s="319">
        <v>2424981.9499999997</v>
      </c>
      <c r="N379" s="319">
        <v>2175621.9499999997</v>
      </c>
      <c r="O379" s="319">
        <v>249360</v>
      </c>
      <c r="P379" s="319">
        <v>20554</v>
      </c>
      <c r="Q379" s="320">
        <v>0</v>
      </c>
      <c r="R379" s="321">
        <f t="shared" si="34"/>
        <v>-880</v>
      </c>
      <c r="S379" s="322">
        <f t="shared" si="34"/>
        <v>109535.14999999991</v>
      </c>
      <c r="T379" s="322">
        <f t="shared" si="35"/>
        <v>-973.59999999999854</v>
      </c>
      <c r="U379" s="323">
        <f t="shared" si="35"/>
        <v>0</v>
      </c>
      <c r="V379" s="321">
        <f t="shared" si="36"/>
        <v>-277</v>
      </c>
      <c r="W379" s="322">
        <f t="shared" si="36"/>
        <v>-1046194.0800000001</v>
      </c>
      <c r="X379" s="322">
        <f t="shared" si="37"/>
        <v>-2515</v>
      </c>
      <c r="Y379" s="323">
        <f t="shared" si="37"/>
        <v>0</v>
      </c>
      <c r="Z379" s="311"/>
      <c r="AA379" s="298"/>
      <c r="AB379" s="311"/>
      <c r="AC379" s="311"/>
      <c r="AD379" s="291"/>
      <c r="AE379" s="291"/>
      <c r="AF379" s="291"/>
      <c r="AG379" s="291"/>
      <c r="AH379" s="291"/>
      <c r="AI379" s="291"/>
      <c r="AJ379" s="291"/>
      <c r="AK379" s="291"/>
      <c r="AL379" s="291"/>
    </row>
    <row r="380" spans="1:38" s="312" customFormat="1" ht="13.5" customHeight="1" x14ac:dyDescent="0.25">
      <c r="A380" s="313" t="s">
        <v>189</v>
      </c>
      <c r="B380" s="314" t="s">
        <v>993</v>
      </c>
      <c r="C380" s="314" t="s">
        <v>994</v>
      </c>
      <c r="D380" s="315">
        <v>713</v>
      </c>
      <c r="E380" s="316">
        <v>354743</v>
      </c>
      <c r="F380" s="316">
        <v>0</v>
      </c>
      <c r="G380" s="317">
        <v>0</v>
      </c>
      <c r="H380" s="315">
        <v>658</v>
      </c>
      <c r="I380" s="316">
        <v>630759.89999999991</v>
      </c>
      <c r="J380" s="316">
        <v>0</v>
      </c>
      <c r="K380" s="317">
        <v>0</v>
      </c>
      <c r="L380" s="318">
        <v>610</v>
      </c>
      <c r="M380" s="319">
        <v>454219.9</v>
      </c>
      <c r="N380" s="319">
        <v>407419.9</v>
      </c>
      <c r="O380" s="319">
        <v>46800</v>
      </c>
      <c r="P380" s="319">
        <v>0</v>
      </c>
      <c r="Q380" s="320">
        <v>0</v>
      </c>
      <c r="R380" s="321">
        <f t="shared" si="34"/>
        <v>-103</v>
      </c>
      <c r="S380" s="322">
        <f t="shared" si="34"/>
        <v>99476.900000000023</v>
      </c>
      <c r="T380" s="322">
        <f t="shared" si="35"/>
        <v>0</v>
      </c>
      <c r="U380" s="323">
        <f t="shared" si="35"/>
        <v>0</v>
      </c>
      <c r="V380" s="321">
        <f t="shared" si="36"/>
        <v>-48</v>
      </c>
      <c r="W380" s="322">
        <f t="shared" si="36"/>
        <v>-176539.99999999988</v>
      </c>
      <c r="X380" s="322">
        <f t="shared" si="37"/>
        <v>0</v>
      </c>
      <c r="Y380" s="323">
        <f t="shared" si="37"/>
        <v>0</v>
      </c>
      <c r="Z380" s="311"/>
      <c r="AA380" s="298"/>
      <c r="AB380" s="311"/>
      <c r="AC380" s="311"/>
      <c r="AD380" s="291"/>
      <c r="AE380" s="291"/>
      <c r="AF380" s="291"/>
      <c r="AG380" s="291"/>
      <c r="AH380" s="291"/>
      <c r="AI380" s="291"/>
      <c r="AJ380" s="291"/>
      <c r="AK380" s="291"/>
      <c r="AL380" s="291"/>
    </row>
    <row r="381" spans="1:38" s="312" customFormat="1" ht="13.5" customHeight="1" thickBot="1" x14ac:dyDescent="0.3">
      <c r="A381" s="324" t="s">
        <v>189</v>
      </c>
      <c r="B381" s="325" t="s">
        <v>995</v>
      </c>
      <c r="C381" s="325" t="s">
        <v>996</v>
      </c>
      <c r="D381" s="326">
        <v>757</v>
      </c>
      <c r="E381" s="327">
        <v>1108037</v>
      </c>
      <c r="F381" s="327">
        <v>0</v>
      </c>
      <c r="G381" s="328">
        <v>0</v>
      </c>
      <c r="H381" s="326">
        <v>583</v>
      </c>
      <c r="I381" s="327">
        <v>1485607.8</v>
      </c>
      <c r="J381" s="327">
        <v>120</v>
      </c>
      <c r="K381" s="328">
        <v>0</v>
      </c>
      <c r="L381" s="329">
        <v>683</v>
      </c>
      <c r="M381" s="330">
        <v>1303644.0199999998</v>
      </c>
      <c r="N381" s="330">
        <v>1265004.0199999998</v>
      </c>
      <c r="O381" s="330">
        <v>38640</v>
      </c>
      <c r="P381" s="330">
        <v>0</v>
      </c>
      <c r="Q381" s="331">
        <v>0</v>
      </c>
      <c r="R381" s="332">
        <f t="shared" si="34"/>
        <v>-74</v>
      </c>
      <c r="S381" s="333">
        <f t="shared" si="34"/>
        <v>195607.01999999979</v>
      </c>
      <c r="T381" s="333">
        <f t="shared" si="35"/>
        <v>0</v>
      </c>
      <c r="U381" s="334">
        <f t="shared" si="35"/>
        <v>0</v>
      </c>
      <c r="V381" s="332">
        <f t="shared" si="36"/>
        <v>100</v>
      </c>
      <c r="W381" s="333">
        <f t="shared" si="36"/>
        <v>-181963.78000000026</v>
      </c>
      <c r="X381" s="333">
        <f t="shared" si="37"/>
        <v>-120</v>
      </c>
      <c r="Y381" s="334">
        <f t="shared" si="37"/>
        <v>0</v>
      </c>
      <c r="Z381" s="311"/>
      <c r="AA381" s="298"/>
      <c r="AB381" s="311"/>
      <c r="AC381" s="311"/>
      <c r="AD381" s="291"/>
      <c r="AE381" s="291"/>
      <c r="AF381" s="291"/>
      <c r="AG381" s="291"/>
      <c r="AH381" s="291"/>
      <c r="AI381" s="291"/>
      <c r="AJ381" s="291"/>
      <c r="AK381" s="291"/>
      <c r="AL381" s="291"/>
    </row>
  </sheetData>
  <sheetProtection algorithmName="SHA-512" hashValue="jbop1zQAZZt4jixpOvmZtN4KPEOKr36d9IxPaQvCoTwDuBXdgpZ/4qMg7gnxQA0ZHz5brqUNMBUMdQkSPI3zwg==" saltValue="pb6xHjWLIMGQikVG5cU+tQ==" spinCount="100000" sheet="1" objects="1" scenarios="1"/>
  <mergeCells count="31"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  <mergeCell ref="J4:J5"/>
    <mergeCell ref="K4:K5"/>
    <mergeCell ref="L4:L5"/>
    <mergeCell ref="M4:M5"/>
    <mergeCell ref="N4:N5"/>
    <mergeCell ref="A1:Y1"/>
    <mergeCell ref="A2:Y2"/>
    <mergeCell ref="A3:A5"/>
    <mergeCell ref="C3:C5"/>
    <mergeCell ref="D3:G3"/>
    <mergeCell ref="H3:K3"/>
    <mergeCell ref="L3:Q3"/>
    <mergeCell ref="R3:U3"/>
    <mergeCell ref="V3:Y3"/>
    <mergeCell ref="D4:D5"/>
    <mergeCell ref="P4:P5"/>
    <mergeCell ref="E4:E5"/>
    <mergeCell ref="F4:F5"/>
    <mergeCell ref="G4:G5"/>
    <mergeCell ref="H4:H5"/>
    <mergeCell ref="I4:I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fitToHeight="7" orientation="landscape" horizontalDpi="300" verticalDpi="300" r:id="rId1"/>
  <headerFooter>
    <oddFooter>&amp;R&amp;P/&amp;N</oddFooter>
  </headerFooter>
  <rowBreaks count="5" manualBreakCount="5">
    <brk id="59" max="23" man="1"/>
    <brk id="101" max="24" man="1"/>
    <brk id="148" max="23" man="1"/>
    <brk id="196" max="23" man="1"/>
    <brk id="28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държавни ЛЗПБ Q1</vt:lpstr>
      <vt:lpstr>общински ЛЗПБ Q1</vt:lpstr>
      <vt:lpstr>НЗОК Q1</vt:lpstr>
      <vt:lpstr>'общински ЛЗПБ Q1'!_FilterDatabase</vt:lpstr>
      <vt:lpstr>'държавни ЛЗПБ Q1'!Print_Area</vt:lpstr>
      <vt:lpstr>'НЗОК Q1'!Print_Area</vt:lpstr>
      <vt:lpstr>'общински ЛЗПБ Q1'!Print_Area</vt:lpstr>
      <vt:lpstr>'държавни ЛЗПБ Q1'!Print_Titles</vt:lpstr>
      <vt:lpstr>'НЗОК Q1'!Print_Titles</vt:lpstr>
      <vt:lpstr>'общински ЛЗПБ Q1'!Print_Titles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Vasileva</dc:creator>
  <cp:lastModifiedBy>Cvetelina Todorova</cp:lastModifiedBy>
  <cp:lastPrinted>2021-08-05T11:44:18Z</cp:lastPrinted>
  <dcterms:created xsi:type="dcterms:W3CDTF">2020-02-13T09:19:22Z</dcterms:created>
  <dcterms:modified xsi:type="dcterms:W3CDTF">2021-08-05T11:45:45Z</dcterms:modified>
</cp:coreProperties>
</file>